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9" i="3"/>
  <c r="N182"/>
  <c r="N160"/>
  <c r="N100"/>
  <c r="N38"/>
  <c r="N9"/>
  <c r="N201"/>
  <c r="N196"/>
  <c r="N189"/>
  <c r="N184"/>
  <c r="N169"/>
  <c r="N162"/>
  <c r="N150"/>
  <c r="N138"/>
  <c r="N127"/>
  <c r="N122"/>
  <c r="N113"/>
  <c r="N107"/>
  <c r="N102"/>
  <c r="N84"/>
  <c r="N74"/>
  <c r="N70"/>
  <c r="N63"/>
  <c r="T63" s="1"/>
  <c r="N57"/>
  <c r="N52"/>
  <c r="N48"/>
  <c r="N40"/>
  <c r="N32"/>
  <c r="N27"/>
  <c r="N20"/>
  <c r="N10"/>
  <c r="N217"/>
  <c r="N216"/>
  <c r="T216" s="1"/>
  <c r="N211"/>
  <c r="N208"/>
  <c r="N207"/>
  <c r="N199"/>
  <c r="N198"/>
  <c r="N197"/>
  <c r="N194"/>
  <c r="N191"/>
  <c r="N190"/>
  <c r="N187"/>
  <c r="N186"/>
  <c r="N185"/>
  <c r="N170"/>
  <c r="N164"/>
  <c r="N163"/>
  <c r="N158"/>
  <c r="N157"/>
  <c r="N156"/>
  <c r="T156" s="1"/>
  <c r="N155"/>
  <c r="N154"/>
  <c r="N153"/>
  <c r="N152"/>
  <c r="T152" s="1"/>
  <c r="N151"/>
  <c r="N145"/>
  <c r="N144"/>
  <c r="N143"/>
  <c r="N142"/>
  <c r="N141"/>
  <c r="N140"/>
  <c r="T140" s="1"/>
  <c r="N139"/>
  <c r="T145"/>
  <c r="T141"/>
  <c r="N136"/>
  <c r="N135"/>
  <c r="N134"/>
  <c r="N133"/>
  <c r="N132"/>
  <c r="N131"/>
  <c r="N130"/>
  <c r="N129"/>
  <c r="N128"/>
  <c r="N126"/>
  <c r="N125"/>
  <c r="N124"/>
  <c r="N123"/>
  <c r="N120"/>
  <c r="N117"/>
  <c r="N116"/>
  <c r="N115"/>
  <c r="N114"/>
  <c r="N111"/>
  <c r="N110"/>
  <c r="N109"/>
  <c r="N108"/>
  <c r="N105"/>
  <c r="N104"/>
  <c r="N103"/>
  <c r="N96"/>
  <c r="N95"/>
  <c r="N94"/>
  <c r="N93"/>
  <c r="N92"/>
  <c r="N91"/>
  <c r="N90"/>
  <c r="N89"/>
  <c r="N88"/>
  <c r="N87"/>
  <c r="N86"/>
  <c r="N82"/>
  <c r="N81"/>
  <c r="N80"/>
  <c r="N79"/>
  <c r="N78"/>
  <c r="N77"/>
  <c r="N76"/>
  <c r="N72"/>
  <c r="N71"/>
  <c r="N68"/>
  <c r="N67"/>
  <c r="N66"/>
  <c r="N65"/>
  <c r="N61"/>
  <c r="N60"/>
  <c r="N59"/>
  <c r="T59" s="1"/>
  <c r="N55"/>
  <c r="N54"/>
  <c r="N50"/>
  <c r="N46"/>
  <c r="N45"/>
  <c r="N44"/>
  <c r="N43"/>
  <c r="N42"/>
  <c r="N41"/>
  <c r="N36"/>
  <c r="N35"/>
  <c r="N34"/>
  <c r="N31"/>
  <c r="N30"/>
  <c r="N29"/>
  <c r="N28"/>
  <c r="N26"/>
  <c r="N25"/>
  <c r="N24"/>
  <c r="N23"/>
  <c r="N22"/>
  <c r="N21"/>
  <c r="N18"/>
  <c r="N17"/>
  <c r="N16"/>
  <c r="N15"/>
  <c r="N14"/>
  <c r="N13"/>
  <c r="N12"/>
  <c r="N11"/>
  <c r="T228"/>
  <c r="T227"/>
  <c r="T226"/>
  <c r="T225"/>
  <c r="T224"/>
  <c r="T223"/>
  <c r="T222"/>
  <c r="T221"/>
  <c r="T220"/>
  <c r="T219"/>
  <c r="T218"/>
  <c r="T217"/>
  <c r="T215"/>
  <c r="T214"/>
  <c r="T213"/>
  <c r="T212"/>
  <c r="T211"/>
  <c r="T210"/>
  <c r="T209"/>
  <c r="T208"/>
  <c r="T200"/>
  <c r="T199"/>
  <c r="T197"/>
  <c r="T196"/>
  <c r="T195"/>
  <c r="T194"/>
  <c r="T193"/>
  <c r="T192"/>
  <c r="T191"/>
  <c r="T190"/>
  <c r="T189"/>
  <c r="T188"/>
  <c r="T187"/>
  <c r="T186"/>
  <c r="T185"/>
  <c r="T184"/>
  <c r="T183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5"/>
  <c r="T154"/>
  <c r="T153"/>
  <c r="T151"/>
  <c r="T150"/>
  <c r="T149"/>
  <c r="T148"/>
  <c r="T147"/>
  <c r="T146"/>
  <c r="T144"/>
  <c r="T143"/>
  <c r="T142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8"/>
  <c r="T106"/>
  <c r="T105"/>
  <c r="T104"/>
  <c r="T103"/>
  <c r="T102"/>
  <c r="T101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3"/>
  <c r="T72"/>
  <c r="T71"/>
  <c r="T70"/>
  <c r="T69"/>
  <c r="T68"/>
  <c r="T67"/>
  <c r="T66"/>
  <c r="T65"/>
  <c r="T64"/>
  <c r="T62"/>
  <c r="T61"/>
  <c r="T60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7"/>
  <c r="T36"/>
  <c r="T35"/>
  <c r="T34"/>
  <c r="T33"/>
  <c r="T32"/>
  <c r="T31"/>
  <c r="T30"/>
  <c r="T29"/>
  <c r="T28"/>
  <c r="T27"/>
  <c r="T26"/>
  <c r="T25"/>
  <c r="T23"/>
  <c r="T22"/>
  <c r="T21"/>
  <c r="T19"/>
  <c r="T18"/>
  <c r="T17"/>
  <c r="T16"/>
  <c r="T15"/>
  <c r="T13"/>
  <c r="T12"/>
  <c r="T11"/>
  <c r="F228"/>
  <c r="F227"/>
  <c r="F226"/>
  <c r="F225"/>
  <c r="F224"/>
  <c r="F223"/>
  <c r="F222"/>
  <c r="F221"/>
  <c r="F220"/>
  <c r="F219"/>
  <c r="H219" s="1"/>
  <c r="F218"/>
  <c r="F217"/>
  <c r="F216"/>
  <c r="F215"/>
  <c r="F214"/>
  <c r="F212"/>
  <c r="F211"/>
  <c r="F210"/>
  <c r="F209"/>
  <c r="F208"/>
  <c r="F206"/>
  <c r="H206" s="1"/>
  <c r="F205"/>
  <c r="F204"/>
  <c r="F203"/>
  <c r="F202"/>
  <c r="F201"/>
  <c r="F200"/>
  <c r="F199"/>
  <c r="F197"/>
  <c r="F196"/>
  <c r="F195"/>
  <c r="F194"/>
  <c r="F193"/>
  <c r="H193" s="1"/>
  <c r="F192"/>
  <c r="F191"/>
  <c r="F190"/>
  <c r="F189"/>
  <c r="F188"/>
  <c r="F187"/>
  <c r="F186"/>
  <c r="F185"/>
  <c r="F183"/>
  <c r="F181"/>
  <c r="H181" s="1"/>
  <c r="F180"/>
  <c r="F179"/>
  <c r="F178"/>
  <c r="F177"/>
  <c r="F176"/>
  <c r="F175"/>
  <c r="F174"/>
  <c r="F173"/>
  <c r="F172"/>
  <c r="F171"/>
  <c r="F170"/>
  <c r="F169"/>
  <c r="H169" s="1"/>
  <c r="F168"/>
  <c r="F167"/>
  <c r="F166"/>
  <c r="F165"/>
  <c r="F164"/>
  <c r="F163"/>
  <c r="F162"/>
  <c r="F161"/>
  <c r="F160"/>
  <c r="F159"/>
  <c r="F158"/>
  <c r="F157"/>
  <c r="F156"/>
  <c r="F155"/>
  <c r="F154"/>
  <c r="F153"/>
  <c r="H153" s="1"/>
  <c r="F152"/>
  <c r="F151"/>
  <c r="F149"/>
  <c r="F148"/>
  <c r="F147"/>
  <c r="F146"/>
  <c r="F145"/>
  <c r="F144"/>
  <c r="F143"/>
  <c r="F142"/>
  <c r="F141"/>
  <c r="H141" s="1"/>
  <c r="F140"/>
  <c r="F139"/>
  <c r="F137"/>
  <c r="F136"/>
  <c r="F135"/>
  <c r="F134"/>
  <c r="F133"/>
  <c r="F132"/>
  <c r="F131"/>
  <c r="F130"/>
  <c r="F129"/>
  <c r="F128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8"/>
  <c r="F107"/>
  <c r="F106"/>
  <c r="F105"/>
  <c r="F104"/>
  <c r="F103"/>
  <c r="F101"/>
  <c r="F99"/>
  <c r="F98"/>
  <c r="F97"/>
  <c r="F96"/>
  <c r="F95"/>
  <c r="F94"/>
  <c r="F93"/>
  <c r="F92"/>
  <c r="H92" s="1"/>
  <c r="F91"/>
  <c r="F90"/>
  <c r="F89"/>
  <c r="F88"/>
  <c r="F87"/>
  <c r="F86"/>
  <c r="F85"/>
  <c r="F84"/>
  <c r="H84" s="1"/>
  <c r="F83"/>
  <c r="F82"/>
  <c r="F81"/>
  <c r="F80"/>
  <c r="F79"/>
  <c r="F78"/>
  <c r="F77"/>
  <c r="F76"/>
  <c r="F75"/>
  <c r="F73"/>
  <c r="F72"/>
  <c r="F71"/>
  <c r="F69"/>
  <c r="F68"/>
  <c r="F67"/>
  <c r="F66"/>
  <c r="F65"/>
  <c r="F64"/>
  <c r="F63"/>
  <c r="F62"/>
  <c r="F61"/>
  <c r="F60"/>
  <c r="F59"/>
  <c r="F58"/>
  <c r="F57"/>
  <c r="F56"/>
  <c r="F55"/>
  <c r="F54"/>
  <c r="F53"/>
  <c r="F51"/>
  <c r="F50"/>
  <c r="F49"/>
  <c r="F48"/>
  <c r="F47"/>
  <c r="F43"/>
  <c r="F41"/>
  <c r="F39"/>
  <c r="F37"/>
  <c r="F36"/>
  <c r="F33"/>
  <c r="F31"/>
  <c r="F30"/>
  <c r="F29"/>
  <c r="F28"/>
  <c r="F27"/>
  <c r="F26"/>
  <c r="F25"/>
  <c r="F23"/>
  <c r="F21"/>
  <c r="F19"/>
  <c r="F18"/>
  <c r="F17"/>
  <c r="F16"/>
  <c r="F15"/>
  <c r="H15" s="1"/>
  <c r="D46"/>
  <c r="D45"/>
  <c r="D44"/>
  <c r="D40" s="1"/>
  <c r="D42"/>
  <c r="D36"/>
  <c r="D35"/>
  <c r="D34"/>
  <c r="D22"/>
  <c r="D15"/>
  <c r="D13"/>
  <c r="D12"/>
  <c r="D11"/>
  <c r="K215"/>
  <c r="K213" s="1"/>
  <c r="K201"/>
  <c r="K196"/>
  <c r="K189"/>
  <c r="K184"/>
  <c r="K169"/>
  <c r="K162"/>
  <c r="K160" s="1"/>
  <c r="K150"/>
  <c r="K138"/>
  <c r="K127"/>
  <c r="K122"/>
  <c r="K113"/>
  <c r="K107"/>
  <c r="K102"/>
  <c r="K84"/>
  <c r="K74"/>
  <c r="K70"/>
  <c r="K63"/>
  <c r="K57"/>
  <c r="K52"/>
  <c r="K48"/>
  <c r="K40"/>
  <c r="K38" s="1"/>
  <c r="K32"/>
  <c r="K27"/>
  <c r="K20"/>
  <c r="K10"/>
  <c r="I215"/>
  <c r="I196"/>
  <c r="I189"/>
  <c r="I184"/>
  <c r="I169"/>
  <c r="J169" s="1"/>
  <c r="I162"/>
  <c r="I150"/>
  <c r="I138"/>
  <c r="I127"/>
  <c r="I122"/>
  <c r="I113"/>
  <c r="I107"/>
  <c r="I102"/>
  <c r="I100" s="1"/>
  <c r="I84"/>
  <c r="I74"/>
  <c r="I70"/>
  <c r="I63"/>
  <c r="I57"/>
  <c r="I52"/>
  <c r="I48"/>
  <c r="I40"/>
  <c r="I32"/>
  <c r="I20"/>
  <c r="I10"/>
  <c r="G9"/>
  <c r="G215"/>
  <c r="G213" s="1"/>
  <c r="G196"/>
  <c r="H196" s="1"/>
  <c r="G189"/>
  <c r="G184"/>
  <c r="G162"/>
  <c r="G160" s="1"/>
  <c r="H160" s="1"/>
  <c r="G150"/>
  <c r="G138"/>
  <c r="G127"/>
  <c r="G122"/>
  <c r="H122" s="1"/>
  <c r="G113"/>
  <c r="G107"/>
  <c r="H107" s="1"/>
  <c r="G102"/>
  <c r="G84"/>
  <c r="G74"/>
  <c r="H74" s="1"/>
  <c r="G70"/>
  <c r="G63"/>
  <c r="H63" s="1"/>
  <c r="G57"/>
  <c r="H57" s="1"/>
  <c r="G52"/>
  <c r="G48"/>
  <c r="G40"/>
  <c r="G32"/>
  <c r="G20"/>
  <c r="G10"/>
  <c r="E215"/>
  <c r="E213" s="1"/>
  <c r="F213" s="1"/>
  <c r="E184"/>
  <c r="F184" s="1"/>
  <c r="E150"/>
  <c r="F150" s="1"/>
  <c r="E138"/>
  <c r="F138" s="1"/>
  <c r="E127"/>
  <c r="F127" s="1"/>
  <c r="E113"/>
  <c r="E102"/>
  <c r="E100" s="1"/>
  <c r="F100" s="1"/>
  <c r="E84"/>
  <c r="E74"/>
  <c r="F74" s="1"/>
  <c r="E70"/>
  <c r="F70" s="1"/>
  <c r="E52"/>
  <c r="E38" s="1"/>
  <c r="E48"/>
  <c r="E40"/>
  <c r="E32"/>
  <c r="E20"/>
  <c r="E10"/>
  <c r="E9" s="1"/>
  <c r="D52"/>
  <c r="D48"/>
  <c r="D150"/>
  <c r="D100" s="1"/>
  <c r="D113"/>
  <c r="D102"/>
  <c r="D74"/>
  <c r="D70"/>
  <c r="D20"/>
  <c r="C38"/>
  <c r="C48"/>
  <c r="C40"/>
  <c r="C32"/>
  <c r="C20"/>
  <c r="C10"/>
  <c r="I38" l="1"/>
  <c r="F20"/>
  <c r="L171"/>
  <c r="H70"/>
  <c r="L70" s="1"/>
  <c r="H138"/>
  <c r="J70"/>
  <c r="J107"/>
  <c r="J138"/>
  <c r="J80"/>
  <c r="J145"/>
  <c r="L166"/>
  <c r="L183"/>
  <c r="J227"/>
  <c r="D38"/>
  <c r="F40"/>
  <c r="H150"/>
  <c r="L150" s="1"/>
  <c r="J150"/>
  <c r="L107"/>
  <c r="T107" s="1"/>
  <c r="L112"/>
  <c r="L167"/>
  <c r="H127"/>
  <c r="L127" s="1"/>
  <c r="H184"/>
  <c r="J184" s="1"/>
  <c r="J63"/>
  <c r="L63" s="1"/>
  <c r="J127"/>
  <c r="L122"/>
  <c r="L114"/>
  <c r="L135"/>
  <c r="J157"/>
  <c r="J177"/>
  <c r="L200"/>
  <c r="F38"/>
  <c r="J74"/>
  <c r="L138"/>
  <c r="L29"/>
  <c r="L89"/>
  <c r="L146"/>
  <c r="H213"/>
  <c r="J57"/>
  <c r="L57" s="1"/>
  <c r="J122"/>
  <c r="J196"/>
  <c r="L196" s="1"/>
  <c r="L22"/>
  <c r="J56"/>
  <c r="L56" s="1"/>
  <c r="L73"/>
  <c r="L164"/>
  <c r="L180"/>
  <c r="L217"/>
  <c r="L225"/>
  <c r="K182"/>
  <c r="H19"/>
  <c r="J19" s="1"/>
  <c r="L19" s="1"/>
  <c r="H36"/>
  <c r="L36" s="1"/>
  <c r="H48"/>
  <c r="L48" s="1"/>
  <c r="H60"/>
  <c r="L60" s="1"/>
  <c r="H72"/>
  <c r="L72" s="1"/>
  <c r="H88"/>
  <c r="L88" s="1"/>
  <c r="H108"/>
  <c r="J108" s="1"/>
  <c r="L108" s="1"/>
  <c r="H121"/>
  <c r="J121" s="1"/>
  <c r="L121" s="1"/>
  <c r="H133"/>
  <c r="J133" s="1"/>
  <c r="L133" s="1"/>
  <c r="H149"/>
  <c r="L149" s="1"/>
  <c r="H161"/>
  <c r="J161" s="1"/>
  <c r="L161" s="1"/>
  <c r="H177"/>
  <c r="H189"/>
  <c r="J189" s="1"/>
  <c r="H202"/>
  <c r="J202" s="1"/>
  <c r="L202" s="1"/>
  <c r="N202" s="1"/>
  <c r="T202" s="1"/>
  <c r="H215"/>
  <c r="H227"/>
  <c r="J23"/>
  <c r="J36"/>
  <c r="J48"/>
  <c r="J60"/>
  <c r="J72"/>
  <c r="J84"/>
  <c r="J92"/>
  <c r="J141"/>
  <c r="J153"/>
  <c r="J181"/>
  <c r="L181" s="1"/>
  <c r="J193"/>
  <c r="J206"/>
  <c r="L15"/>
  <c r="L80"/>
  <c r="L141"/>
  <c r="L169"/>
  <c r="D32"/>
  <c r="E182"/>
  <c r="F182" s="1"/>
  <c r="G100"/>
  <c r="H100" s="1"/>
  <c r="J100" s="1"/>
  <c r="I160"/>
  <c r="J160" s="1"/>
  <c r="L160" s="1"/>
  <c r="K100"/>
  <c r="F12"/>
  <c r="F34"/>
  <c r="F42"/>
  <c r="H42" s="1"/>
  <c r="J42" s="1"/>
  <c r="F46"/>
  <c r="L46" s="1"/>
  <c r="F102"/>
  <c r="H17"/>
  <c r="J17" s="1"/>
  <c r="L17" s="1"/>
  <c r="H21"/>
  <c r="L21" s="1"/>
  <c r="H26"/>
  <c r="H30"/>
  <c r="H34"/>
  <c r="J34" s="1"/>
  <c r="L34" s="1"/>
  <c r="H46"/>
  <c r="J46" s="1"/>
  <c r="H50"/>
  <c r="L50" s="1"/>
  <c r="H54"/>
  <c r="H58"/>
  <c r="L58" s="1"/>
  <c r="H62"/>
  <c r="J62" s="1"/>
  <c r="H66"/>
  <c r="L66" s="1"/>
  <c r="H78"/>
  <c r="H82"/>
  <c r="H86"/>
  <c r="H90"/>
  <c r="H94"/>
  <c r="H98"/>
  <c r="H106"/>
  <c r="L106" s="1"/>
  <c r="H111"/>
  <c r="L111" s="1"/>
  <c r="H115"/>
  <c r="L115" s="1"/>
  <c r="H119"/>
  <c r="L119" s="1"/>
  <c r="H123"/>
  <c r="L123" s="1"/>
  <c r="H131"/>
  <c r="L131" s="1"/>
  <c r="H135"/>
  <c r="H139"/>
  <c r="L139" s="1"/>
  <c r="H143"/>
  <c r="L143" s="1"/>
  <c r="H147"/>
  <c r="L147" s="1"/>
  <c r="H151"/>
  <c r="L151" s="1"/>
  <c r="H155"/>
  <c r="L155" s="1"/>
  <c r="H159"/>
  <c r="L159" s="1"/>
  <c r="H163"/>
  <c r="L163" s="1"/>
  <c r="H167"/>
  <c r="H171"/>
  <c r="H175"/>
  <c r="L175" s="1"/>
  <c r="H179"/>
  <c r="L179" s="1"/>
  <c r="H183"/>
  <c r="H187"/>
  <c r="L187" s="1"/>
  <c r="H191"/>
  <c r="L191" s="1"/>
  <c r="H195"/>
  <c r="L195" s="1"/>
  <c r="H200"/>
  <c r="H204"/>
  <c r="L204" s="1"/>
  <c r="T204" s="1"/>
  <c r="H209"/>
  <c r="L209" s="1"/>
  <c r="H217"/>
  <c r="H221"/>
  <c r="L221" s="1"/>
  <c r="H225"/>
  <c r="J21"/>
  <c r="J30"/>
  <c r="L30" s="1"/>
  <c r="J50"/>
  <c r="J58"/>
  <c r="J66"/>
  <c r="J82"/>
  <c r="L82" s="1"/>
  <c r="J90"/>
  <c r="L90" s="1"/>
  <c r="J98"/>
  <c r="L98" s="1"/>
  <c r="J106"/>
  <c r="J111"/>
  <c r="J115"/>
  <c r="J119"/>
  <c r="J123"/>
  <c r="J131"/>
  <c r="J135"/>
  <c r="J139"/>
  <c r="J143"/>
  <c r="J147"/>
  <c r="J151"/>
  <c r="J155"/>
  <c r="J159"/>
  <c r="J163"/>
  <c r="J167"/>
  <c r="J171"/>
  <c r="J175"/>
  <c r="J179"/>
  <c r="J183"/>
  <c r="J187"/>
  <c r="J191"/>
  <c r="J195"/>
  <c r="J200"/>
  <c r="J204"/>
  <c r="J209"/>
  <c r="J217"/>
  <c r="J221"/>
  <c r="J225"/>
  <c r="G182"/>
  <c r="H182" s="1"/>
  <c r="I9"/>
  <c r="I213"/>
  <c r="F44"/>
  <c r="F52"/>
  <c r="H52" s="1"/>
  <c r="H23"/>
  <c r="L23" s="1"/>
  <c r="H44"/>
  <c r="H56"/>
  <c r="H68"/>
  <c r="J68" s="1"/>
  <c r="H80"/>
  <c r="H96"/>
  <c r="J96" s="1"/>
  <c r="H113"/>
  <c r="J113" s="1"/>
  <c r="L113" s="1"/>
  <c r="H129"/>
  <c r="H157"/>
  <c r="L157" s="1"/>
  <c r="H173"/>
  <c r="H185"/>
  <c r="L185" s="1"/>
  <c r="H197"/>
  <c r="J197" s="1"/>
  <c r="H211"/>
  <c r="L211" s="1"/>
  <c r="H223"/>
  <c r="J15"/>
  <c r="J44"/>
  <c r="J149"/>
  <c r="J185"/>
  <c r="J211"/>
  <c r="J219"/>
  <c r="L219" s="1"/>
  <c r="L84"/>
  <c r="L92"/>
  <c r="L153"/>
  <c r="L177"/>
  <c r="L193"/>
  <c r="L206"/>
  <c r="T206" s="1"/>
  <c r="G38"/>
  <c r="H38" s="1"/>
  <c r="J38" s="1"/>
  <c r="F11"/>
  <c r="F45"/>
  <c r="L45" s="1"/>
  <c r="H16"/>
  <c r="L16" s="1"/>
  <c r="H25"/>
  <c r="L25" s="1"/>
  <c r="H29"/>
  <c r="H33"/>
  <c r="L33" s="1"/>
  <c r="H37"/>
  <c r="L37" s="1"/>
  <c r="H41"/>
  <c r="L41" s="1"/>
  <c r="H45"/>
  <c r="H49"/>
  <c r="L49" s="1"/>
  <c r="H53"/>
  <c r="L53" s="1"/>
  <c r="H61"/>
  <c r="L61" s="1"/>
  <c r="H65"/>
  <c r="L65" s="1"/>
  <c r="H69"/>
  <c r="L69" s="1"/>
  <c r="H73"/>
  <c r="H77"/>
  <c r="L77" s="1"/>
  <c r="H81"/>
  <c r="L81" s="1"/>
  <c r="H85"/>
  <c r="L85" s="1"/>
  <c r="H89"/>
  <c r="H93"/>
  <c r="L93" s="1"/>
  <c r="H97"/>
  <c r="L97" s="1"/>
  <c r="H101"/>
  <c r="L101" s="1"/>
  <c r="H105"/>
  <c r="L105" s="1"/>
  <c r="H110"/>
  <c r="L110" s="1"/>
  <c r="H114"/>
  <c r="H118"/>
  <c r="L118" s="1"/>
  <c r="H126"/>
  <c r="L126" s="1"/>
  <c r="H130"/>
  <c r="L130" s="1"/>
  <c r="H134"/>
  <c r="L134" s="1"/>
  <c r="H142"/>
  <c r="L142" s="1"/>
  <c r="H146"/>
  <c r="H154"/>
  <c r="L154" s="1"/>
  <c r="H158"/>
  <c r="L158" s="1"/>
  <c r="H162"/>
  <c r="J162" s="1"/>
  <c r="H166"/>
  <c r="H170"/>
  <c r="J170" s="1"/>
  <c r="H174"/>
  <c r="L174" s="1"/>
  <c r="H178"/>
  <c r="H186"/>
  <c r="L186" s="1"/>
  <c r="H190"/>
  <c r="J190" s="1"/>
  <c r="H194"/>
  <c r="L194" s="1"/>
  <c r="H199"/>
  <c r="J199" s="1"/>
  <c r="L199" s="1"/>
  <c r="H203"/>
  <c r="L203" s="1"/>
  <c r="T203" s="1"/>
  <c r="H208"/>
  <c r="J208" s="1"/>
  <c r="H212"/>
  <c r="L212" s="1"/>
  <c r="H216"/>
  <c r="H220"/>
  <c r="L220" s="1"/>
  <c r="H224"/>
  <c r="J224" s="1"/>
  <c r="H228"/>
  <c r="L228" s="1"/>
  <c r="J16"/>
  <c r="J25"/>
  <c r="J29"/>
  <c r="J33"/>
  <c r="J37"/>
  <c r="J41"/>
  <c r="J45"/>
  <c r="J49"/>
  <c r="J53"/>
  <c r="J61"/>
  <c r="J65"/>
  <c r="J69"/>
  <c r="J73"/>
  <c r="J77"/>
  <c r="J81"/>
  <c r="J85"/>
  <c r="J89"/>
  <c r="J93"/>
  <c r="J97"/>
  <c r="J101"/>
  <c r="J105"/>
  <c r="J110"/>
  <c r="J114"/>
  <c r="J118"/>
  <c r="J126"/>
  <c r="J130"/>
  <c r="J134"/>
  <c r="J142"/>
  <c r="J146"/>
  <c r="J154"/>
  <c r="J158"/>
  <c r="J166"/>
  <c r="J174"/>
  <c r="J186"/>
  <c r="J194"/>
  <c r="J203"/>
  <c r="J212"/>
  <c r="J220"/>
  <c r="J228"/>
  <c r="K9"/>
  <c r="H28"/>
  <c r="J28" s="1"/>
  <c r="H64"/>
  <c r="L64" s="1"/>
  <c r="H76"/>
  <c r="L76" s="1"/>
  <c r="H104"/>
  <c r="H117"/>
  <c r="H125"/>
  <c r="H137"/>
  <c r="H145"/>
  <c r="L145" s="1"/>
  <c r="H165"/>
  <c r="J165" s="1"/>
  <c r="J64"/>
  <c r="J76"/>
  <c r="J88"/>
  <c r="L44"/>
  <c r="I182"/>
  <c r="F13"/>
  <c r="F22"/>
  <c r="F35"/>
  <c r="H35" s="1"/>
  <c r="H18"/>
  <c r="L18" s="1"/>
  <c r="H22"/>
  <c r="H27"/>
  <c r="J27" s="1"/>
  <c r="H31"/>
  <c r="H39"/>
  <c r="L39" s="1"/>
  <c r="H43"/>
  <c r="J43" s="1"/>
  <c r="H47"/>
  <c r="L47" s="1"/>
  <c r="H51"/>
  <c r="H55"/>
  <c r="L55" s="1"/>
  <c r="H59"/>
  <c r="J59" s="1"/>
  <c r="H67"/>
  <c r="L67" s="1"/>
  <c r="H71"/>
  <c r="H75"/>
  <c r="H79"/>
  <c r="J79" s="1"/>
  <c r="H83"/>
  <c r="L83" s="1"/>
  <c r="H87"/>
  <c r="H91"/>
  <c r="L91" s="1"/>
  <c r="H95"/>
  <c r="J95" s="1"/>
  <c r="H99"/>
  <c r="L99" s="1"/>
  <c r="H103"/>
  <c r="H112"/>
  <c r="H116"/>
  <c r="H120"/>
  <c r="L120" s="1"/>
  <c r="H124"/>
  <c r="H128"/>
  <c r="L128" s="1"/>
  <c r="H132"/>
  <c r="J132" s="1"/>
  <c r="H136"/>
  <c r="L136" s="1"/>
  <c r="H140"/>
  <c r="H144"/>
  <c r="L144" s="1"/>
  <c r="H148"/>
  <c r="H152"/>
  <c r="L152" s="1"/>
  <c r="H156"/>
  <c r="H164"/>
  <c r="H168"/>
  <c r="J168" s="1"/>
  <c r="H172"/>
  <c r="L172" s="1"/>
  <c r="H176"/>
  <c r="H180"/>
  <c r="H188"/>
  <c r="J188" s="1"/>
  <c r="H192"/>
  <c r="L192" s="1"/>
  <c r="H201"/>
  <c r="J201" s="1"/>
  <c r="H205"/>
  <c r="J205" s="1"/>
  <c r="L205" s="1"/>
  <c r="T205" s="1"/>
  <c r="H210"/>
  <c r="J210" s="1"/>
  <c r="H214"/>
  <c r="L214" s="1"/>
  <c r="H218"/>
  <c r="H222"/>
  <c r="H226"/>
  <c r="J18"/>
  <c r="J22"/>
  <c r="J31"/>
  <c r="L31" s="1"/>
  <c r="J39"/>
  <c r="J47"/>
  <c r="J55"/>
  <c r="J67"/>
  <c r="J83"/>
  <c r="J91"/>
  <c r="J99"/>
  <c r="J112"/>
  <c r="J120"/>
  <c r="J128"/>
  <c r="J136"/>
  <c r="J144"/>
  <c r="J152"/>
  <c r="J164"/>
  <c r="J172"/>
  <c r="J180"/>
  <c r="J192"/>
  <c r="J214"/>
  <c r="J218"/>
  <c r="L218" s="1"/>
  <c r="C9"/>
  <c r="Y8"/>
  <c r="Z8" s="1"/>
  <c r="AA8" s="1"/>
  <c r="AB8" s="1"/>
  <c r="AC8" s="1"/>
  <c r="AD8" s="1"/>
  <c r="AF8" s="1"/>
  <c r="N75" l="1"/>
  <c r="T75"/>
  <c r="L38"/>
  <c r="T38" s="1"/>
  <c r="L74"/>
  <c r="T74" s="1"/>
  <c r="H20"/>
  <c r="C229"/>
  <c r="I229"/>
  <c r="L95"/>
  <c r="L79"/>
  <c r="L43"/>
  <c r="L62"/>
  <c r="L201"/>
  <c r="T201" s="1"/>
  <c r="L224"/>
  <c r="L197"/>
  <c r="J129"/>
  <c r="L129" s="1"/>
  <c r="J222"/>
  <c r="L222" s="1"/>
  <c r="J176"/>
  <c r="L176" s="1"/>
  <c r="J156"/>
  <c r="L156" s="1"/>
  <c r="J140"/>
  <c r="L140" s="1"/>
  <c r="J124"/>
  <c r="L124" s="1"/>
  <c r="J103"/>
  <c r="L103" s="1"/>
  <c r="J87"/>
  <c r="L87" s="1"/>
  <c r="J71"/>
  <c r="L71" s="1"/>
  <c r="J51"/>
  <c r="L51" s="1"/>
  <c r="J35"/>
  <c r="H13"/>
  <c r="J182"/>
  <c r="L162"/>
  <c r="J216"/>
  <c r="L216" s="1"/>
  <c r="J178"/>
  <c r="L178" s="1"/>
  <c r="J137"/>
  <c r="L137" s="1"/>
  <c r="J94"/>
  <c r="L94" s="1"/>
  <c r="J78"/>
  <c r="L78" s="1"/>
  <c r="J54"/>
  <c r="L54" s="1"/>
  <c r="H12"/>
  <c r="J12" s="1"/>
  <c r="G229"/>
  <c r="L96"/>
  <c r="L28"/>
  <c r="L168"/>
  <c r="L42"/>
  <c r="L27"/>
  <c r="H40"/>
  <c r="L59"/>
  <c r="L210"/>
  <c r="L188"/>
  <c r="L170"/>
  <c r="E229"/>
  <c r="F32"/>
  <c r="J32"/>
  <c r="H32"/>
  <c r="L32" s="1"/>
  <c r="J226"/>
  <c r="L226" s="1"/>
  <c r="H11"/>
  <c r="J213"/>
  <c r="L213" s="1"/>
  <c r="L208"/>
  <c r="L190"/>
  <c r="J117"/>
  <c r="L117" s="1"/>
  <c r="L189"/>
  <c r="L165"/>
  <c r="J215"/>
  <c r="L215" s="1"/>
  <c r="H102"/>
  <c r="J102" s="1"/>
  <c r="L184"/>
  <c r="L132"/>
  <c r="L35"/>
  <c r="K229"/>
  <c r="J125"/>
  <c r="L125" s="1"/>
  <c r="J148"/>
  <c r="L148" s="1"/>
  <c r="J116"/>
  <c r="L116" s="1"/>
  <c r="J104"/>
  <c r="L104" s="1"/>
  <c r="J173"/>
  <c r="L173" s="1"/>
  <c r="J86"/>
  <c r="L86" s="1"/>
  <c r="J26"/>
  <c r="L26" s="1"/>
  <c r="L100"/>
  <c r="T100" s="1"/>
  <c r="L68"/>
  <c r="J223"/>
  <c r="L223" s="1"/>
  <c r="L227"/>
  <c r="L182"/>
  <c r="T182" s="1"/>
  <c r="J52"/>
  <c r="L52" s="1"/>
  <c r="AE7"/>
  <c r="AF7" s="1"/>
  <c r="D10"/>
  <c r="J20" l="1"/>
  <c r="L20" s="1"/>
  <c r="T20" s="1"/>
  <c r="L11"/>
  <c r="L13"/>
  <c r="L102"/>
  <c r="J13"/>
  <c r="D9"/>
  <c r="F10"/>
  <c r="J40"/>
  <c r="L40" s="1"/>
  <c r="J11"/>
  <c r="L12"/>
  <c r="H10" l="1"/>
  <c r="J10" s="1"/>
  <c r="D229"/>
  <c r="F9"/>
  <c r="L10" l="1"/>
  <c r="T10" s="1"/>
  <c r="H229"/>
  <c r="F229"/>
  <c r="H9"/>
  <c r="J9" s="1"/>
  <c r="J229" l="1"/>
  <c r="L229" s="1"/>
  <c r="L9"/>
  <c r="T9" s="1"/>
  <c r="T229" l="1"/>
</calcChain>
</file>

<file path=xl/sharedStrings.xml><?xml version="1.0" encoding="utf-8"?>
<sst xmlns="http://schemas.openxmlformats.org/spreadsheetml/2006/main" count="218" uniqueCount="218">
  <si>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</si>
  <si>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</si>
  <si>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</si>
  <si>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</si>
  <si>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</si>
  <si>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</si>
  <si>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</si>
  <si>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</si>
  <si>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</si>
  <si>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</si>
  <si>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</si>
  <si>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</si>
  <si>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</si>
  <si>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</si>
  <si>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</si>
  <si>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</si>
  <si>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</si>
  <si>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</si>
  <si>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</si>
  <si>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</si>
  <si>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</si>
  <si>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</si>
  <si>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</si>
  <si>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</si>
  <si>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</si>
  <si>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</si>
  <si>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</si>
  <si>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</si>
  <si>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</si>
  <si>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</si>
  <si>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</si>
  <si>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</si>
  <si>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</si>
  <si>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</si>
  <si>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</si>
  <si>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</si>
  <si>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</si>
  <si>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</si>
  <si>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</si>
  <si>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</si>
  <si>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</si>
  <si>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</si>
  <si>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</si>
  <si>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</si>
  <si>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</si>
  <si>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</si>
  <si>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</si>
  <si>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</si>
  <si>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</si>
  <si>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</si>
  <si>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</si>
  <si>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</si>
  <si>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</si>
  <si>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</si>
  <si>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</si>
  <si>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</si>
  <si>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</si>
  <si>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</si>
  <si>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</si>
  <si>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</si>
  <si>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</si>
  <si>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</si>
  <si>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</si>
  <si>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</si>
  <si>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</si>
  <si>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</si>
  <si>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</si>
  <si>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</si>
  <si>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</si>
  <si>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</si>
  <si>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</si>
  <si>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</si>
  <si>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</si>
  <si>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</si>
  <si>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</si>
  <si>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</si>
  <si>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</si>
  <si>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</si>
  <si>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</si>
  <si>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</si>
  <si>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</si>
  <si>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</si>
  <si>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</si>
  <si>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</si>
  <si>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</si>
  <si>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</si>
  <si>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</si>
  <si>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</si>
  <si>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</si>
  <si>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</si>
  <si>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</si>
  <si>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</si>
  <si>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</si>
  <si>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</si>
  <si>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</si>
  <si>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</si>
  <si>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</si>
  <si>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</si>
  <si>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</si>
  <si>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</si>
  <si>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</si>
  <si>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ARCHIVO GENERAL DE LA NACION</t>
  </si>
  <si>
    <t>MINISTERIO DE CULTURA</t>
  </si>
  <si>
    <t>Año del Fomento a las Exportaciones</t>
  </si>
  <si>
    <t>2.1.1.1.01 -SUELDOS FIJOS</t>
  </si>
  <si>
    <t xml:space="preserve">      2.1.1.2.01 -SUELDO AL PERSONAL CONTRATADO E IGUALADO</t>
  </si>
  <si>
    <t xml:space="preserve">     2.1.1.2.04 -SUELDO AL PERSONAL POR SERVICIOS ESPECIALES</t>
  </si>
  <si>
    <t>2.1.1.3.01 -SUELDO AL PERSONAL FIJO EN TRAMITE DE PENSIONES</t>
  </si>
  <si>
    <t>2.1.1.4.01 -SUALDO ANUAL NO.13</t>
  </si>
  <si>
    <t>2.1.1.5.03 -PRESTACION LABORAL POR DESVINCULACION</t>
  </si>
  <si>
    <t>2.1.1.5.04 -PROPORCION DE VACACIONES NO DISFRUTADAS</t>
  </si>
  <si>
    <t>2.1.2.2.02- COMPENSACION POR HORAS EXTRAORDINARIAS</t>
  </si>
  <si>
    <t>2.1.2.2.05- COMPENSACION SERVICIOS DE SEGURIDAD</t>
  </si>
  <si>
    <t>2.1.2.2.09- BONO POR DESEMPEÑO</t>
  </si>
  <si>
    <t>2.1.3.2.01- GASTOS DE REPRESENTACION EN EL PAIS</t>
  </si>
  <si>
    <t>2.1.5.1.01- CONTRIBUCIONES AL SEGURO DE SALUD</t>
  </si>
  <si>
    <t>2.1.5.2.01- CONTRIBUCIONES AL SEGURO DE PENSIONES</t>
  </si>
  <si>
    <t>2.1.5.3.01- CONTRIBUCIONES AL SEGURO DE RIESGO LABORAL</t>
  </si>
  <si>
    <t>2.2.1.2.01- SERVICIOS TELEFONICO DE LARGA DISTANCIA</t>
  </si>
  <si>
    <t>2.2.1.3.01- TELEFONO LOCAL</t>
  </si>
  <si>
    <t>2.2.1.5.01- SERVICIO DE INTERNET Y TELEVISION POR CABLE</t>
  </si>
  <si>
    <t>2.2.1.6.01- ENERGIA ELECTRICA</t>
  </si>
  <si>
    <t>2.2.1.7.01- AGUA</t>
  </si>
  <si>
    <t>2.2.1.8.01- RECOLECCION DE RESIDUOS</t>
  </si>
  <si>
    <t>2.2.2.2.01- IMPRESIÓN Y ENCUADERNACION</t>
  </si>
  <si>
    <t>2.2.3.1.01- VIATICOS DENTRO DEL PAIS</t>
  </si>
  <si>
    <t>2.2.3.2.01- VIATICOS FUERA DEL PAIS</t>
  </si>
  <si>
    <t>2.2.4.1.01- PASAJES</t>
  </si>
  <si>
    <t>2.2.4.2.01- FLETES</t>
  </si>
  <si>
    <t>2.2.4.4.01- PEAJE</t>
  </si>
  <si>
    <t>2.2.5.1.01- ALQUILERES Y RENTAS DE EDIFICIOS Y LOCALES</t>
  </si>
  <si>
    <t>2.2.5.3.03- ALQUILER DE EQUIPO DE COMUNICACIÓN</t>
  </si>
  <si>
    <t>2.2.5.4.01- ALQUILER DE EQUIPOS DE TRANSPORTE, TRACCION Y ELEVACION</t>
  </si>
  <si>
    <t>2.2.5.8.01- OTROS ALQUILERES</t>
  </si>
  <si>
    <t>2.2.6.2.01- SEGUROS DE BIENES MUEBLES</t>
  </si>
  <si>
    <t>2.2.6.3.01- SEGUROS DE PERSONAS</t>
  </si>
  <si>
    <t>2.2.7.2.01- MANTENIMINETO Y REPARACION DE MUEBLES Y EQUIPOS DE OFICINA</t>
  </si>
  <si>
    <t>2.2.7.2.05- MANTENIMIENTO Y REPARACION DE EQUIPO DE COMUNICACIÓN</t>
  </si>
  <si>
    <t>2.2.7.2.06- MANTENIMIENTO Y REPARACION DE EQUIPOS DE TRANSPORTE, TRACCION Y ELEVACION</t>
  </si>
  <si>
    <t>2.2.7.3.01- INSTALACIONES TEMPORALES</t>
  </si>
  <si>
    <t>2.2.8.2.01- COMISIONES Y GASTOS BANCARIOS</t>
  </si>
  <si>
    <t>2.2.8.4.01- SERVICIOS FUNERARIOS Y GASTOS CONEXOS</t>
  </si>
  <si>
    <t>2.2.8.5.01- FUMIGACION</t>
  </si>
  <si>
    <t>2.2.8.5.02- LAVANDERIA</t>
  </si>
  <si>
    <t>2.2.8.6.01- EVENTOS GENERALES</t>
  </si>
  <si>
    <t>2.2.8.7.02- SERVICIOS JURIDICOS</t>
  </si>
  <si>
    <t>2.2.8.7.04- SERVICIOS DE CAPACITACION</t>
  </si>
  <si>
    <t>2.2.8.7.05- SERVICIOS DE INFORMATICA Y SISTEMAS COMPUTARIZADOS</t>
  </si>
  <si>
    <t>2.2.8.7.06- OTROS SERVICIOS TECNICOS PROFESIONALES</t>
  </si>
  <si>
    <t>2.2.8.8.01- IMPUESTOS</t>
  </si>
  <si>
    <t>2.3.1.1.01- ALIMENTOS Y BEBIDAS PARA PERSONAS</t>
  </si>
  <si>
    <t>2.3.2.1.01- HILADOS Y TELAS</t>
  </si>
  <si>
    <t>2.3.2.3.01- PRENDAS DE VESTIR</t>
  </si>
  <si>
    <t>2.3.2.4.01- CALZADOS</t>
  </si>
  <si>
    <t>2.3.3.1.01- PAPEL DE ESCRITORIO</t>
  </si>
  <si>
    <t>2.3.3.2.01- PRODUCTOS DE PAPEL Y CARTON</t>
  </si>
  <si>
    <t>2.3.3.4.01- LIBROS, REVISTAS Y PERIODICOS</t>
  </si>
  <si>
    <t>2.3.4.1.01- PRODUCTOS MEDICINALES PARA USO HUMANO</t>
  </si>
  <si>
    <t>2.3.5.3.01- LLANTAS Y NEUMATICOS</t>
  </si>
  <si>
    <t>2.3.5.4.01- ARTICULOS DE CAUCHO</t>
  </si>
  <si>
    <t>2.3.5.5.01- ARTICULOS DE PLASTICO</t>
  </si>
  <si>
    <t>2.3.6.1.01- PRODUCTOS DE CEMENTO</t>
  </si>
  <si>
    <t>2.3.6.2.01- PRODUCTOS DE VIDRIO</t>
  </si>
  <si>
    <t>2.3.6.2.03- PRODUCTOS DE PORCELANA</t>
  </si>
  <si>
    <t>2.3.6.3.01- PRODUCTOS FERROSOS</t>
  </si>
  <si>
    <t>2.3.6.3.04- HERRAMIENTAS MENORES</t>
  </si>
  <si>
    <t>2.3.6.4.04- PIEDRA, ARCILLA Y ARENA</t>
  </si>
  <si>
    <t>2.3.7.1.01- GASOLINA</t>
  </si>
  <si>
    <t>2.3.7.1.02- GASOIL</t>
  </si>
  <si>
    <t>2.3.7.2.03- PRODUCTOS QUIMICOS DE LABORATORIO Y DE USO PERSONAL</t>
  </si>
  <si>
    <t>2.3.7.2.05- INSECTICIDAS, FUMIGANTES Y OTROS</t>
  </si>
  <si>
    <t>2.3.7.2.06- PINTURAS, LACAS, BARNICES, DILUYENTES Y ABSORBENTES PARA PINTURAS</t>
  </si>
  <si>
    <t>2.3.7.2.99- OTROS PRODUCTOS QUIMICOS Y CONEXOS</t>
  </si>
  <si>
    <t>2.3.9.1.01- MATERIALES PARA LIMPIEZA</t>
  </si>
  <si>
    <t>2.3.9.2.01- UTILES DE ESCRITORIO, OFICINA E INFORMATICA</t>
  </si>
  <si>
    <t>2.3.9.3.01- UTILES MENORES MEDICO QUIRURGICOS Y DE LABORATORIO</t>
  </si>
  <si>
    <t>2.3.9.5.01- UTILES DE COCINA Y COMEDOR</t>
  </si>
  <si>
    <t>2.3.9.6.01- PRODUCTOS ELECTRICOS Y AFINES</t>
  </si>
  <si>
    <t>2.3.9.8.01- OTROS REPUESTOS Y ACCESORIOS MENORES</t>
  </si>
  <si>
    <t>2.3.9.9.01- PRODUCTOS Y UTILES VARIOS N.I.P</t>
  </si>
  <si>
    <t>2.3.9.9.02- BONOS PARA UTILES DIVERSOS</t>
  </si>
  <si>
    <t>2.4.1.2.02- AYUDAS Y DONACIONES OCASIONALES A HOGARES Y PERSONAS</t>
  </si>
  <si>
    <t>2.4.1.3.01- PREMIOS LITERARIOS, DEPORTIVOS Y CULTURALES</t>
  </si>
  <si>
    <t>2.4.7.2.01- TRANSFERENCIAS CORRIENTES A ORGANISMOS INTERNACIONALES</t>
  </si>
  <si>
    <t>2.6.1.1.01- MUEBLES, EQUIPOS DE OFICINA Y ESTANTERIA</t>
  </si>
  <si>
    <t>2.6.1.3.01- EQUIPO COMPUTACIONAL</t>
  </si>
  <si>
    <t>2.6.5.4.01- SISTEMA DE AIRE ACONDICIONADO, CALEFACCION Y REFRIGERACION INDUSTRIAL Y COMERCIAL</t>
  </si>
  <si>
    <t>2.6.8.8.01- INFORMATICAS</t>
  </si>
  <si>
    <t>2.6.9.3.01- TERRENOS URBANOS SIN MEJORAS</t>
  </si>
  <si>
    <t>2.7.1.2.01- OBRAS OARA EDIFICACION NO RESIDENCIAL</t>
  </si>
  <si>
    <t>2.7.1.5.01- SUPERVICION E INSPECCION DE OBRAS EN EDIFICACIONES</t>
  </si>
  <si>
    <t>2.2.7.2.08- SERVICIOS DE MANTENIMIENTO, REPARACION, DESMONTE E INSTALACION</t>
  </si>
  <si>
    <t>2.3.1.3.03- PRODUCTOS AGROFORESTALES</t>
  </si>
  <si>
    <t>2.2.7.1.02- SERVICIOS ESPECIALES DE MANTENIMINETO Y REPARACION</t>
  </si>
  <si>
    <t>2.2.7.1.06- INSTALACIONES ELECTRICAS</t>
  </si>
  <si>
    <t>2.2.7.2.02- MANTENIMIENTO Y REPARACION DE EQUIPO PARA COMPUTACION</t>
  </si>
  <si>
    <t>2.2.8.7.01- ESTUDIOS DE INGENIERIA, ARQUITECTURA, INVESTIGACIONES Y ANALISIS DE FACTIBILIDAD</t>
  </si>
  <si>
    <t>2.3.1.4.01- MADERA, CORCHO Y SUS MANUFACTURAS</t>
  </si>
  <si>
    <t>2.3.3.3.01- PRODUCTOS DE ARTES GRAFICAS</t>
  </si>
  <si>
    <t>2.3.6.1.04- PRODUCTOS DE YESO</t>
  </si>
  <si>
    <t>2.3.6.1.05- PRODUCTOS DE ARCILLA Y DERIVADOS</t>
  </si>
  <si>
    <t>2.3.6.3.03- ESTRUCTURAS METALICAS ACABADAS</t>
  </si>
  <si>
    <t>2.3.7.1.05- ACEITES Y GRASAS</t>
  </si>
  <si>
    <t>2.3.7.1.06- LUBRICANTES</t>
  </si>
  <si>
    <t>2.6.1.4.01- ELECTRODOMESTICO</t>
  </si>
  <si>
    <t>2.6.2.1.01- EQUIPOS Y APARATOS AUDIOVISULAES</t>
  </si>
  <si>
    <t>2.6.2.3.01- CAMARAS FOTOGRAFICAS Y DE VIDEO</t>
  </si>
  <si>
    <t>2.6.3.2.01- INSTRUMENTAL MEDICO Y DE LABORATORIO</t>
  </si>
  <si>
    <t>2.6.4.1.01- AUTOMOVILES Y CAMIONES</t>
  </si>
  <si>
    <t>2.6.4.7.01- EQUIPO DE ELEVACION</t>
  </si>
  <si>
    <t>2.1.2.2.06- COMPENSACION POR RESULTADOS</t>
  </si>
  <si>
    <t>Total acumulado</t>
  </si>
  <si>
    <t>2.1.1.2.09- REMUNERACIONS AL PERSONAL POR CARÁCTER EVENTUAL</t>
  </si>
  <si>
    <t>2.1.2.2.08- COMPENSACIONES ESPECIALES</t>
  </si>
  <si>
    <t>2.3.2.2.01- ACABADOS TEXTILES</t>
  </si>
  <si>
    <t>2.6.4.6.01- EQUIPO DE TRACCION</t>
  </si>
  <si>
    <t>2.6.8.3.01- PROGRAMAS DE INFORMATICA</t>
  </si>
  <si>
    <t>Ejecución de Gastos y Aplicaciones Financieras Al 31 de julio 2018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</si>
</sst>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 indent="2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indent="2"/>
    </xf>
    <xf numFmtId="164" fontId="2" fillId="0" borderId="0" xfId="1" applyFont="1" applyAlignment="1">
      <alignment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0" borderId="0" xfId="1" applyFont="1" applyAlignment="1">
      <alignment vertical="center"/>
    </xf>
    <xf numFmtId="164" fontId="0" fillId="0" borderId="0" xfId="1" applyFont="1" applyAlignment="1">
      <alignment vertical="center"/>
    </xf>
    <xf numFmtId="164" fontId="1" fillId="0" borderId="0" xfId="1" applyFont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4" borderId="0" xfId="0" applyNumberFormat="1" applyFill="1" applyAlignment="1">
      <alignment vertical="center"/>
    </xf>
    <xf numFmtId="4" fontId="7" fillId="0" borderId="0" xfId="0" applyNumberFormat="1" applyFont="1" applyAlignment="1">
      <alignment vertical="center"/>
    </xf>
    <xf numFmtId="164" fontId="7" fillId="0" borderId="0" xfId="1" applyFont="1" applyAlignment="1">
      <alignment vertical="center"/>
    </xf>
    <xf numFmtId="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/>
    <xf numFmtId="164" fontId="1" fillId="0" borderId="0" xfId="0" applyNumberFormat="1" applyFont="1" applyAlignment="1"/>
    <xf numFmtId="164" fontId="0" fillId="0" borderId="0" xfId="0" applyNumberFormat="1" applyFont="1" applyAlignment="1"/>
    <xf numFmtId="164" fontId="1" fillId="0" borderId="0" xfId="0" applyNumberFormat="1" applyFont="1" applyAlignment="1">
      <alignment vertical="center"/>
    </xf>
    <xf numFmtId="164" fontId="2" fillId="2" borderId="2" xfId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297623</xdr:colOff>
      <xdr:row>15</xdr:row>
      <xdr:rowOff>151422</xdr:rowOff>
    </xdr:from>
    <xdr:to>
      <xdr:col>42</xdr:col>
      <xdr:colOff>466725</xdr:colOff>
      <xdr:row>16</xdr:row>
      <xdr:rowOff>6641</xdr:rowOff>
    </xdr:to>
    <xdr:sp macro="" textlink="">
      <xdr:nvSpPr>
        <xdr:cNvPr id="2" name="Rectangle 1"/>
        <xdr:cNvSpPr/>
      </xdr:nvSpPr>
      <xdr:spPr>
        <a:xfrm>
          <a:off x="33120773" y="3970947"/>
          <a:ext cx="169102" cy="4571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362465</xdr:colOff>
      <xdr:row>2</xdr:row>
      <xdr:rowOff>114472</xdr:rowOff>
    </xdr:from>
    <xdr:to>
      <xdr:col>41</xdr:col>
      <xdr:colOff>523875</xdr:colOff>
      <xdr:row>2</xdr:row>
      <xdr:rowOff>180975</xdr:rowOff>
    </xdr:to>
    <xdr:sp macro="" textlink="">
      <xdr:nvSpPr>
        <xdr:cNvPr id="3" name="Rectangle 2"/>
        <xdr:cNvSpPr/>
      </xdr:nvSpPr>
      <xdr:spPr>
        <a:xfrm>
          <a:off x="32576015" y="619297"/>
          <a:ext cx="161410" cy="6650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638176</xdr:colOff>
      <xdr:row>0</xdr:row>
      <xdr:rowOff>228600</xdr:rowOff>
    </xdr:from>
    <xdr:to>
      <xdr:col>0</xdr:col>
      <xdr:colOff>2057400</xdr:colOff>
      <xdr:row>3</xdr:row>
      <xdr:rowOff>142875</xdr:rowOff>
    </xdr:to>
    <xdr:pic>
      <xdr:nvPicPr>
        <xdr:cNvPr id="1026" name="Picture 2" descr="http://cultura.gob.do/images/ImagenesPortalPrincipal/LogoInstitucional_minc500x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8176" y="228600"/>
          <a:ext cx="1419224" cy="657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304800</xdr:colOff>
      <xdr:row>14</xdr:row>
      <xdr:rowOff>304800</xdr:rowOff>
    </xdr:to>
    <xdr:sp macro="" textlink="">
      <xdr:nvSpPr>
        <xdr:cNvPr id="1028" name="AutoShape 4" descr="Resultado de imagen para archivo general de la nacion republica dominicana"/>
        <xdr:cNvSpPr>
          <a:spLocks noChangeAspect="1" noChangeArrowheads="1"/>
        </xdr:cNvSpPr>
      </xdr:nvSpPr>
      <xdr:spPr bwMode="auto">
        <a:xfrm>
          <a:off x="12115800" y="3438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19</xdr:col>
      <xdr:colOff>1009649</xdr:colOff>
      <xdr:row>20</xdr:row>
      <xdr:rowOff>0</xdr:rowOff>
    </xdr:from>
    <xdr:to>
      <xdr:col>20</xdr:col>
      <xdr:colOff>2390775</xdr:colOff>
      <xdr:row>20</xdr:row>
      <xdr:rowOff>304800</xdr:rowOff>
    </xdr:to>
    <xdr:sp macro="" textlink="">
      <xdr:nvSpPr>
        <xdr:cNvPr id="1029" name="AutoShape 5" descr="Resultado de imagen para archivo general de la nacion republica dominicana"/>
        <xdr:cNvSpPr>
          <a:spLocks noChangeAspect="1" noChangeArrowheads="1"/>
        </xdr:cNvSpPr>
      </xdr:nvSpPr>
      <xdr:spPr bwMode="auto">
        <a:xfrm>
          <a:off x="15535274" y="5153025"/>
          <a:ext cx="2486026" cy="304800"/>
        </a:xfrm>
        <a:prstGeom prst="rect">
          <a:avLst/>
        </a:prstGeom>
        <a:noFill/>
      </xdr:spPr>
    </xdr:sp>
    <xdr:clientData/>
  </xdr:twoCellAnchor>
  <xdr:twoCellAnchor>
    <xdr:from>
      <xdr:col>16</xdr:col>
      <xdr:colOff>19051</xdr:colOff>
      <xdr:row>0</xdr:row>
      <xdr:rowOff>200025</xdr:rowOff>
    </xdr:from>
    <xdr:to>
      <xdr:col>18</xdr:col>
      <xdr:colOff>190500</xdr:colOff>
      <xdr:row>3</xdr:row>
      <xdr:rowOff>57150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34851" y="200025"/>
          <a:ext cx="1733549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246</xdr:row>
      <xdr:rowOff>133350</xdr:rowOff>
    </xdr:from>
    <xdr:to>
      <xdr:col>1</xdr:col>
      <xdr:colOff>657225</xdr:colOff>
      <xdr:row>252</xdr:row>
      <xdr:rowOff>123825</xdr:rowOff>
    </xdr:to>
    <xdr:pic>
      <xdr:nvPicPr>
        <xdr:cNvPr id="1025" name="Picture 1" descr="IMG_9909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8200" y="70351650"/>
          <a:ext cx="24860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45"/>
  <sheetViews>
    <sheetView showGridLines="0" tabSelected="1" workbookViewId="0">
      <selection activeCell="H13" sqref="H13"/>
    </sheetView>
  </sheetViews>
  <sheetFormatPr baseColWidth="10" defaultColWidth="9.140625" defaultRowHeight="15"/>
  <cols>
    <col min="1" max="1" width="40" customWidth="1"/>
    <col min="2" max="2" width="13.85546875" bestFit="1" customWidth="1"/>
    <col min="3" max="3" width="15.28515625" bestFit="1" customWidth="1"/>
    <col min="4" max="4" width="15.5703125" bestFit="1" customWidth="1"/>
    <col min="5" max="5" width="15.5703125" hidden="1" customWidth="1"/>
    <col min="6" max="6" width="15.28515625" bestFit="1" customWidth="1"/>
    <col min="7" max="7" width="16.42578125" hidden="1" customWidth="1"/>
    <col min="8" max="8" width="15.28515625" bestFit="1" customWidth="1"/>
    <col min="9" max="9" width="17.7109375" hidden="1" customWidth="1"/>
    <col min="10" max="10" width="15.28515625" bestFit="1" customWidth="1"/>
    <col min="11" max="11" width="16.28515625" hidden="1" customWidth="1"/>
    <col min="12" max="12" width="15.5703125" bestFit="1" customWidth="1"/>
    <col min="13" max="13" width="15.5703125" hidden="1" customWidth="1"/>
    <col min="14" max="14" width="14.42578125" bestFit="1" customWidth="1"/>
    <col min="15" max="15" width="11.5703125" bestFit="1" customWidth="1"/>
    <col min="16" max="16" width="12.42578125" bestFit="1" customWidth="1"/>
    <col min="17" max="17" width="11.5703125" bestFit="1" customWidth="1"/>
    <col min="18" max="18" width="11.85546875" customWidth="1"/>
    <col min="19" max="19" width="12.7109375" bestFit="1" customWidth="1"/>
    <col min="20" max="20" width="16.5703125" bestFit="1" customWidth="1"/>
    <col min="21" max="21" width="96.7109375" bestFit="1" customWidth="1"/>
    <col min="23" max="30" width="6" bestFit="1" customWidth="1"/>
    <col min="31" max="32" width="7" bestFit="1" customWidth="1"/>
  </cols>
  <sheetData>
    <row r="1" spans="1:32" ht="21">
      <c r="A1" s="53" t="s">
        <v>102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U1" s="9" t="s">
        <v>91</v>
      </c>
    </row>
    <row r="2" spans="1:32" ht="18.75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U2" s="16" t="s">
        <v>93</v>
      </c>
    </row>
    <row r="3" spans="1:32" ht="18.75">
      <c r="A3" s="54" t="s">
        <v>103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U3" s="16" t="s">
        <v>94</v>
      </c>
    </row>
    <row r="4" spans="1:32" ht="15.75">
      <c r="A4" s="55" t="s">
        <v>217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U4" s="16" t="s">
        <v>92</v>
      </c>
    </row>
    <row r="5" spans="1:32">
      <c r="A5" s="56" t="s">
        <v>36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U5" s="16" t="s">
        <v>95</v>
      </c>
    </row>
    <row r="6" spans="1:32">
      <c r="U6" s="16" t="s">
        <v>96</v>
      </c>
    </row>
    <row r="7" spans="1:32" ht="31.5">
      <c r="A7" s="13" t="s">
        <v>0</v>
      </c>
      <c r="B7" s="14" t="s">
        <v>100</v>
      </c>
      <c r="C7" s="14" t="s">
        <v>79</v>
      </c>
      <c r="D7" s="14" t="s">
        <v>80</v>
      </c>
      <c r="E7" s="14"/>
      <c r="F7" s="14" t="s">
        <v>81</v>
      </c>
      <c r="G7" s="14"/>
      <c r="H7" s="14" t="s">
        <v>82</v>
      </c>
      <c r="I7" s="14"/>
      <c r="J7" s="14" t="s">
        <v>83</v>
      </c>
      <c r="K7" s="14"/>
      <c r="L7" s="14" t="s">
        <v>84</v>
      </c>
      <c r="M7" s="14"/>
      <c r="N7" s="14" t="s">
        <v>85</v>
      </c>
      <c r="O7" s="14" t="s">
        <v>86</v>
      </c>
      <c r="P7" s="14" t="s">
        <v>87</v>
      </c>
      <c r="Q7" s="14" t="s">
        <v>88</v>
      </c>
      <c r="R7" s="14" t="s">
        <v>89</v>
      </c>
      <c r="S7" s="14" t="s">
        <v>90</v>
      </c>
      <c r="T7" s="14" t="s">
        <v>211</v>
      </c>
      <c r="AE7" s="22">
        <f>SUM(W8:AE8)</f>
        <v>11.029108875781253</v>
      </c>
      <c r="AF7" s="22">
        <f>+AE7+AF8</f>
        <v>13.989108875781252</v>
      </c>
    </row>
    <row r="8" spans="1:32">
      <c r="A8" s="1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W8" s="19">
        <v>1</v>
      </c>
      <c r="X8" s="19">
        <v>1.05</v>
      </c>
      <c r="Y8" s="19">
        <f>+X8*1.05</f>
        <v>1.1025</v>
      </c>
      <c r="Z8" s="19">
        <f t="shared" ref="Z8:AD8" si="0">+Y8*1.05</f>
        <v>1.1576250000000001</v>
      </c>
      <c r="AA8" s="19">
        <f t="shared" si="0"/>
        <v>1.2155062500000002</v>
      </c>
      <c r="AB8" s="19">
        <f t="shared" si="0"/>
        <v>1.2762815625000004</v>
      </c>
      <c r="AC8" s="19">
        <f t="shared" si="0"/>
        <v>1.3400956406250004</v>
      </c>
      <c r="AD8" s="19">
        <f t="shared" si="0"/>
        <v>1.4071004226562505</v>
      </c>
      <c r="AE8" s="19">
        <v>1.48</v>
      </c>
      <c r="AF8" s="19">
        <f>+AE8*2</f>
        <v>2.96</v>
      </c>
    </row>
    <row r="9" spans="1:32" ht="30">
      <c r="A9" s="3" t="s">
        <v>2</v>
      </c>
      <c r="B9" s="19"/>
      <c r="C9" s="31">
        <f>SUM(C10+C20+C27+C32)</f>
        <v>9137919.2699999996</v>
      </c>
      <c r="D9" s="34">
        <f>SUM(D10+D20+D32)</f>
        <v>9186897.1899999995</v>
      </c>
      <c r="E9" s="34">
        <f>SUM(E10+E20+E32)</f>
        <v>27511181.629999999</v>
      </c>
      <c r="F9" s="34">
        <f>SUM(E9-D9-C9)</f>
        <v>9186365.1699999981</v>
      </c>
      <c r="G9" s="34">
        <f>SUM(G10+G20+G32)</f>
        <v>36306728.640000001</v>
      </c>
      <c r="H9" s="34">
        <f>SUM(G9-C9-D9-F9)</f>
        <v>8795547.0100000016</v>
      </c>
      <c r="I9" s="34">
        <f>SUM(I10+I20+I32)</f>
        <v>46035776.150000006</v>
      </c>
      <c r="J9" s="34">
        <f>SUM(I9-C9-D9-F9-H9)</f>
        <v>9729047.5100000128</v>
      </c>
      <c r="K9" s="34">
        <f>SUM(K10+K20+K27+K32)</f>
        <v>60735270.880000003</v>
      </c>
      <c r="L9" s="34">
        <f>SUM(K9-C9-D9-F9-H9-J9)</f>
        <v>14699494.729999989</v>
      </c>
      <c r="M9" s="34"/>
      <c r="N9" s="34">
        <f>SUM(N10+N20+N27+N32)</f>
        <v>9696404.2200000007</v>
      </c>
      <c r="O9" s="19"/>
      <c r="P9" s="19"/>
      <c r="Q9" s="19"/>
      <c r="R9" s="19"/>
      <c r="S9" s="19"/>
      <c r="T9" s="48">
        <f>+C9+D9+F9+H9+J9+L9+N9+O9+P9+Q9+R9+S9</f>
        <v>70431675.100000009</v>
      </c>
      <c r="W9" s="21"/>
    </row>
    <row r="10" spans="1:32">
      <c r="A10" s="24" t="s">
        <v>3</v>
      </c>
      <c r="B10" s="19"/>
      <c r="C10" s="18">
        <f>SUM(C11:C18)</f>
        <v>7615950</v>
      </c>
      <c r="D10" s="20">
        <f>SUM(D11:D18)</f>
        <v>7694023.7599999998</v>
      </c>
      <c r="E10" s="20">
        <f>SUM(E11:E18)</f>
        <v>22986113.579999998</v>
      </c>
      <c r="F10" s="36">
        <f t="shared" ref="F10:F75" si="1">SUM(E10-D10-C10)</f>
        <v>7676139.8199999984</v>
      </c>
      <c r="G10" s="36">
        <f>SUM(G11:G18)</f>
        <v>30269113.579999998</v>
      </c>
      <c r="H10" s="36">
        <f t="shared" ref="H10:H75" si="2">SUM(G10-C10-D10-F10)</f>
        <v>7283000</v>
      </c>
      <c r="I10" s="36">
        <f>SUM(I11:I18)</f>
        <v>38367014.609999999</v>
      </c>
      <c r="J10" s="36">
        <f t="shared" ref="J10:J74" si="3">SUM(I10-C10-D10-F10-H10)</f>
        <v>8097901.0300000031</v>
      </c>
      <c r="K10" s="20">
        <f>SUM(K11:K18)</f>
        <v>45807014.609999999</v>
      </c>
      <c r="L10" s="36">
        <f t="shared" ref="L10:L74" si="4">SUM(K10-C10-D10-F10-H10-J10)</f>
        <v>7439999.9999999981</v>
      </c>
      <c r="M10" s="36"/>
      <c r="N10" s="36">
        <f>SUM(N11:N19)</f>
        <v>8044655.2400000002</v>
      </c>
      <c r="O10" s="19"/>
      <c r="P10" s="19"/>
      <c r="Q10" s="19"/>
      <c r="R10" s="19"/>
      <c r="S10" s="19"/>
      <c r="T10" s="49">
        <f t="shared" ref="T10:T75" si="5">+C10+D10+F10+H10+J10+L10+N10+O10+P10+Q10+R10+S10</f>
        <v>53851669.850000001</v>
      </c>
    </row>
    <row r="11" spans="1:32">
      <c r="A11" s="30" t="s">
        <v>104</v>
      </c>
      <c r="B11" s="19"/>
      <c r="C11" s="23">
        <v>6319000</v>
      </c>
      <c r="D11" s="19">
        <f>12509500-C11</f>
        <v>6190500</v>
      </c>
      <c r="E11" s="19">
        <v>18631500</v>
      </c>
      <c r="F11" s="35">
        <f t="shared" si="1"/>
        <v>6122000</v>
      </c>
      <c r="G11" s="35">
        <v>24642000</v>
      </c>
      <c r="H11" s="35">
        <f t="shared" si="2"/>
        <v>6010500</v>
      </c>
      <c r="I11" s="35">
        <v>30619150</v>
      </c>
      <c r="J11" s="35">
        <f t="shared" si="3"/>
        <v>5977150</v>
      </c>
      <c r="K11" s="35">
        <v>36850650</v>
      </c>
      <c r="L11" s="35">
        <f t="shared" si="4"/>
        <v>6231500</v>
      </c>
      <c r="M11" s="35">
        <v>43065150</v>
      </c>
      <c r="N11" s="39">
        <f>SUM(M11-C11-D11-F11-H11-J11-L11)</f>
        <v>6214500</v>
      </c>
      <c r="O11" s="19"/>
      <c r="P11" s="19"/>
      <c r="Q11" s="19"/>
      <c r="R11" s="19"/>
      <c r="S11" s="19"/>
      <c r="T11" s="50">
        <f t="shared" si="5"/>
        <v>43065150</v>
      </c>
    </row>
    <row r="12" spans="1:32" ht="30">
      <c r="A12" s="29" t="s">
        <v>105</v>
      </c>
      <c r="B12" s="27"/>
      <c r="C12" s="23">
        <v>1096750</v>
      </c>
      <c r="D12" s="35">
        <f>2158500-C12</f>
        <v>1061750</v>
      </c>
      <c r="E12" s="35">
        <v>3349750</v>
      </c>
      <c r="F12" s="35">
        <f t="shared" si="1"/>
        <v>1191250</v>
      </c>
      <c r="G12" s="35">
        <v>4448500</v>
      </c>
      <c r="H12" s="35">
        <f t="shared" si="2"/>
        <v>1098750</v>
      </c>
      <c r="I12" s="35">
        <v>5699250</v>
      </c>
      <c r="J12" s="35">
        <f t="shared" si="3"/>
        <v>1250750</v>
      </c>
      <c r="K12" s="35">
        <v>6734000</v>
      </c>
      <c r="L12" s="35">
        <f t="shared" si="4"/>
        <v>1034750</v>
      </c>
      <c r="M12" s="35">
        <v>8232468</v>
      </c>
      <c r="N12" s="40">
        <f t="shared" ref="N12:N18" si="6">SUM(M12-C12-D12-F12-H12-J12-L12)</f>
        <v>1498468</v>
      </c>
      <c r="T12" s="50">
        <f t="shared" si="5"/>
        <v>8232468</v>
      </c>
    </row>
    <row r="13" spans="1:32" ht="30">
      <c r="A13" s="28" t="s">
        <v>106</v>
      </c>
      <c r="B13" s="27"/>
      <c r="C13" s="23">
        <v>125000</v>
      </c>
      <c r="D13" s="35">
        <f>208000-C13</f>
        <v>83000</v>
      </c>
      <c r="E13" s="35">
        <v>375000</v>
      </c>
      <c r="F13" s="35">
        <f t="shared" si="1"/>
        <v>167000</v>
      </c>
      <c r="G13" s="35">
        <v>500000</v>
      </c>
      <c r="H13" s="35">
        <f t="shared" si="2"/>
        <v>125000</v>
      </c>
      <c r="I13" s="35">
        <v>625000</v>
      </c>
      <c r="J13" s="35">
        <f t="shared" si="3"/>
        <v>125000</v>
      </c>
      <c r="K13" s="35">
        <v>750000</v>
      </c>
      <c r="L13" s="35">
        <f t="shared" si="4"/>
        <v>125000</v>
      </c>
      <c r="M13" s="35">
        <v>875000</v>
      </c>
      <c r="N13" s="40">
        <f t="shared" si="6"/>
        <v>125000</v>
      </c>
      <c r="T13" s="50">
        <f t="shared" si="5"/>
        <v>875000</v>
      </c>
    </row>
    <row r="14" spans="1:32" ht="30">
      <c r="A14" s="28" t="s">
        <v>212</v>
      </c>
      <c r="B14" s="27"/>
      <c r="C14" s="23">
        <v>0</v>
      </c>
      <c r="D14" s="35">
        <v>0</v>
      </c>
      <c r="E14" s="35"/>
      <c r="F14" s="35">
        <v>0</v>
      </c>
      <c r="G14" s="35"/>
      <c r="H14" s="35">
        <v>0</v>
      </c>
      <c r="I14" s="35"/>
      <c r="J14" s="35">
        <v>0</v>
      </c>
      <c r="K14" s="35">
        <v>0</v>
      </c>
      <c r="L14" s="35">
        <v>0</v>
      </c>
      <c r="M14" s="35">
        <v>0</v>
      </c>
      <c r="N14" s="40">
        <f t="shared" si="6"/>
        <v>0</v>
      </c>
      <c r="T14" s="50"/>
    </row>
    <row r="15" spans="1:32" ht="30">
      <c r="A15" s="8" t="s">
        <v>107</v>
      </c>
      <c r="C15" s="23">
        <v>75200</v>
      </c>
      <c r="D15" s="35">
        <f>123950-C15</f>
        <v>48750</v>
      </c>
      <c r="E15" s="35">
        <v>172700</v>
      </c>
      <c r="F15" s="35">
        <f t="shared" si="1"/>
        <v>48750</v>
      </c>
      <c r="G15" s="35">
        <v>221450</v>
      </c>
      <c r="H15" s="35">
        <f t="shared" si="2"/>
        <v>48750</v>
      </c>
      <c r="I15" s="35">
        <v>270200</v>
      </c>
      <c r="J15" s="35">
        <f t="shared" si="3"/>
        <v>48750</v>
      </c>
      <c r="K15" s="35">
        <v>318950</v>
      </c>
      <c r="L15" s="35">
        <f t="shared" si="4"/>
        <v>48750</v>
      </c>
      <c r="M15" s="35">
        <v>367700</v>
      </c>
      <c r="N15" s="40">
        <f t="shared" si="6"/>
        <v>48750</v>
      </c>
      <c r="T15" s="50">
        <f t="shared" si="5"/>
        <v>367700</v>
      </c>
    </row>
    <row r="16" spans="1:32">
      <c r="A16" s="8" t="s">
        <v>108</v>
      </c>
      <c r="C16" s="23">
        <v>0</v>
      </c>
      <c r="D16" s="19">
        <v>0</v>
      </c>
      <c r="E16" s="19">
        <v>0</v>
      </c>
      <c r="F16" s="35">
        <f t="shared" si="1"/>
        <v>0</v>
      </c>
      <c r="G16" s="35">
        <v>0</v>
      </c>
      <c r="H16" s="35">
        <f t="shared" si="2"/>
        <v>0</v>
      </c>
      <c r="I16" s="35">
        <v>0</v>
      </c>
      <c r="J16" s="35">
        <f t="shared" si="3"/>
        <v>0</v>
      </c>
      <c r="K16" s="35">
        <v>0</v>
      </c>
      <c r="L16" s="35">
        <f t="shared" si="4"/>
        <v>0</v>
      </c>
      <c r="M16" s="35">
        <v>0</v>
      </c>
      <c r="N16" s="40">
        <f t="shared" si="6"/>
        <v>0</v>
      </c>
      <c r="T16" s="50">
        <f t="shared" si="5"/>
        <v>0</v>
      </c>
    </row>
    <row r="17" spans="1:20" ht="30">
      <c r="A17" s="8" t="s">
        <v>109</v>
      </c>
      <c r="C17" s="23">
        <v>0</v>
      </c>
      <c r="D17" s="35">
        <v>214500</v>
      </c>
      <c r="E17" s="35">
        <v>270500</v>
      </c>
      <c r="F17" s="35">
        <f t="shared" si="1"/>
        <v>56000</v>
      </c>
      <c r="G17" s="35">
        <v>270500</v>
      </c>
      <c r="H17" s="35">
        <f t="shared" si="2"/>
        <v>0</v>
      </c>
      <c r="I17" s="35">
        <v>698500</v>
      </c>
      <c r="J17" s="35">
        <f t="shared" si="3"/>
        <v>428000</v>
      </c>
      <c r="K17" s="35">
        <v>698500</v>
      </c>
      <c r="L17" s="35">
        <f t="shared" si="4"/>
        <v>0</v>
      </c>
      <c r="M17" s="35">
        <v>698500</v>
      </c>
      <c r="N17" s="40">
        <f t="shared" si="6"/>
        <v>0</v>
      </c>
      <c r="T17" s="50">
        <f t="shared" si="5"/>
        <v>698500</v>
      </c>
    </row>
    <row r="18" spans="1:20" ht="30">
      <c r="A18" s="8" t="s">
        <v>110</v>
      </c>
      <c r="C18" s="23">
        <v>0</v>
      </c>
      <c r="D18" s="35">
        <v>95523.76</v>
      </c>
      <c r="E18" s="35">
        <v>186663.58</v>
      </c>
      <c r="F18" s="35">
        <f t="shared" si="1"/>
        <v>91139.819999999992</v>
      </c>
      <c r="G18" s="35">
        <v>186663.58</v>
      </c>
      <c r="H18" s="35">
        <f t="shared" si="2"/>
        <v>0</v>
      </c>
      <c r="I18" s="35">
        <v>454914.61</v>
      </c>
      <c r="J18" s="35">
        <f t="shared" si="3"/>
        <v>268251.02999999997</v>
      </c>
      <c r="K18" s="35">
        <v>454914.61</v>
      </c>
      <c r="L18" s="35">
        <f t="shared" si="4"/>
        <v>0</v>
      </c>
      <c r="M18" s="35">
        <v>612851.85</v>
      </c>
      <c r="N18" s="40">
        <f t="shared" si="6"/>
        <v>157937.24</v>
      </c>
      <c r="T18" s="50">
        <f t="shared" si="5"/>
        <v>612851.85</v>
      </c>
    </row>
    <row r="19" spans="1:20">
      <c r="A19" s="8"/>
      <c r="C19" s="23"/>
      <c r="F19" s="35">
        <f t="shared" si="1"/>
        <v>0</v>
      </c>
      <c r="G19" s="35"/>
      <c r="H19" s="35">
        <f t="shared" si="2"/>
        <v>0</v>
      </c>
      <c r="I19" s="35"/>
      <c r="J19" s="35">
        <f t="shared" si="3"/>
        <v>0</v>
      </c>
      <c r="K19" s="35"/>
      <c r="L19" s="35">
        <f t="shared" si="4"/>
        <v>0</v>
      </c>
      <c r="M19" s="35"/>
      <c r="N19" s="40"/>
      <c r="T19" s="49">
        <f t="shared" si="5"/>
        <v>0</v>
      </c>
    </row>
    <row r="20" spans="1:20">
      <c r="A20" s="24" t="s">
        <v>4</v>
      </c>
      <c r="C20" s="18">
        <f>SUM(C21:C25)</f>
        <v>385400</v>
      </c>
      <c r="D20" s="20">
        <f>SUM(D21:D25)</f>
        <v>385400</v>
      </c>
      <c r="E20" s="20">
        <f>SUM(E21:E25)</f>
        <v>1164194.52</v>
      </c>
      <c r="F20" s="36">
        <f t="shared" si="1"/>
        <v>393394.52</v>
      </c>
      <c r="G20" s="36">
        <f>SUM(G21:G22)</f>
        <v>1591173.3</v>
      </c>
      <c r="H20" s="36">
        <f t="shared" si="2"/>
        <v>426978.78</v>
      </c>
      <c r="I20" s="36">
        <f>SUM(I21:I25)</f>
        <v>2118550.63</v>
      </c>
      <c r="J20" s="36">
        <f t="shared" si="3"/>
        <v>527377.32999999984</v>
      </c>
      <c r="K20" s="36">
        <f>SUM(K21:K25)</f>
        <v>8264800.6299999999</v>
      </c>
      <c r="L20" s="36">
        <f t="shared" si="4"/>
        <v>6146249.9999999991</v>
      </c>
      <c r="M20" s="36"/>
      <c r="N20" s="38">
        <f>SUM(N21:N26)</f>
        <v>470276.58999999997</v>
      </c>
      <c r="T20" s="49">
        <f t="shared" si="5"/>
        <v>8735077.2199999988</v>
      </c>
    </row>
    <row r="21" spans="1:20" ht="30">
      <c r="A21" s="26" t="s">
        <v>111</v>
      </c>
      <c r="C21" s="23">
        <v>0</v>
      </c>
      <c r="D21" s="35">
        <v>0</v>
      </c>
      <c r="E21" s="35">
        <v>7994.52</v>
      </c>
      <c r="F21" s="35">
        <f t="shared" si="1"/>
        <v>7994.52</v>
      </c>
      <c r="G21" s="35">
        <v>34573.300000000003</v>
      </c>
      <c r="H21" s="35">
        <f t="shared" si="2"/>
        <v>26578.780000000002</v>
      </c>
      <c r="I21" s="35">
        <v>156950.63</v>
      </c>
      <c r="J21" s="35">
        <f t="shared" si="3"/>
        <v>122377.33000000002</v>
      </c>
      <c r="K21" s="35">
        <v>156950.63</v>
      </c>
      <c r="L21" s="35">
        <f t="shared" si="4"/>
        <v>0</v>
      </c>
      <c r="M21" s="35">
        <v>203227.22</v>
      </c>
      <c r="N21" s="40">
        <f t="shared" ref="N21:N31" si="7">SUM(M21-C21-D21-F21-H21-J21-L21)</f>
        <v>46276.59</v>
      </c>
      <c r="T21" s="50">
        <f t="shared" si="5"/>
        <v>203227.22</v>
      </c>
    </row>
    <row r="22" spans="1:20" ht="30">
      <c r="A22" s="8" t="s">
        <v>112</v>
      </c>
      <c r="C22" s="23">
        <v>385400</v>
      </c>
      <c r="D22" s="35">
        <f>770800-C22</f>
        <v>385400</v>
      </c>
      <c r="E22" s="35">
        <v>1156200</v>
      </c>
      <c r="F22" s="35">
        <f t="shared" si="1"/>
        <v>385400</v>
      </c>
      <c r="G22" s="35">
        <v>1556600</v>
      </c>
      <c r="H22" s="35">
        <f t="shared" si="2"/>
        <v>400400</v>
      </c>
      <c r="I22" s="35">
        <v>1961600</v>
      </c>
      <c r="J22" s="35">
        <f t="shared" si="3"/>
        <v>405000</v>
      </c>
      <c r="K22" s="35">
        <v>2385600</v>
      </c>
      <c r="L22" s="35">
        <f t="shared" si="4"/>
        <v>424000</v>
      </c>
      <c r="M22" s="35">
        <v>2809600</v>
      </c>
      <c r="N22" s="40">
        <f t="shared" si="7"/>
        <v>424000</v>
      </c>
      <c r="T22" s="50">
        <f t="shared" si="5"/>
        <v>2809600</v>
      </c>
    </row>
    <row r="23" spans="1:20" ht="30">
      <c r="A23" s="8" t="s">
        <v>210</v>
      </c>
      <c r="C23" s="23"/>
      <c r="D23" s="35"/>
      <c r="E23" s="35"/>
      <c r="F23" s="35">
        <f t="shared" si="1"/>
        <v>0</v>
      </c>
      <c r="G23" s="35"/>
      <c r="H23" s="35">
        <f t="shared" si="2"/>
        <v>0</v>
      </c>
      <c r="I23" s="35">
        <v>0</v>
      </c>
      <c r="J23" s="35">
        <f t="shared" si="3"/>
        <v>0</v>
      </c>
      <c r="K23" s="35">
        <v>4563750</v>
      </c>
      <c r="L23" s="35">
        <f t="shared" si="4"/>
        <v>4563750</v>
      </c>
      <c r="M23" s="35">
        <v>4563750</v>
      </c>
      <c r="N23" s="40">
        <f t="shared" si="7"/>
        <v>0</v>
      </c>
      <c r="T23" s="50">
        <f t="shared" si="5"/>
        <v>4563750</v>
      </c>
    </row>
    <row r="24" spans="1:20" ht="30">
      <c r="A24" s="8" t="s">
        <v>213</v>
      </c>
      <c r="C24" s="23">
        <v>0</v>
      </c>
      <c r="D24" s="35">
        <v>0</v>
      </c>
      <c r="E24" s="35"/>
      <c r="F24" s="35">
        <v>0</v>
      </c>
      <c r="G24" s="35"/>
      <c r="H24" s="35">
        <v>0</v>
      </c>
      <c r="I24" s="35"/>
      <c r="J24" s="35">
        <v>0</v>
      </c>
      <c r="K24" s="35">
        <v>0</v>
      </c>
      <c r="L24" s="35">
        <v>0</v>
      </c>
      <c r="M24" s="35">
        <v>0</v>
      </c>
      <c r="N24" s="40">
        <f t="shared" si="7"/>
        <v>0</v>
      </c>
      <c r="T24" s="50"/>
    </row>
    <row r="25" spans="1:20">
      <c r="A25" s="8" t="s">
        <v>113</v>
      </c>
      <c r="C25" s="23">
        <v>0</v>
      </c>
      <c r="D25" s="19">
        <v>0</v>
      </c>
      <c r="E25" s="19">
        <v>0</v>
      </c>
      <c r="F25" s="35">
        <f t="shared" si="1"/>
        <v>0</v>
      </c>
      <c r="G25" s="35">
        <v>0</v>
      </c>
      <c r="H25" s="35">
        <f t="shared" si="2"/>
        <v>0</v>
      </c>
      <c r="I25" s="35">
        <v>0</v>
      </c>
      <c r="J25" s="35">
        <f t="shared" si="3"/>
        <v>0</v>
      </c>
      <c r="K25" s="35">
        <v>1158500</v>
      </c>
      <c r="L25" s="35">
        <f t="shared" si="4"/>
        <v>1158500</v>
      </c>
      <c r="M25" s="35">
        <v>1158500</v>
      </c>
      <c r="N25" s="40">
        <f t="shared" si="7"/>
        <v>0</v>
      </c>
      <c r="T25" s="50">
        <f t="shared" si="5"/>
        <v>1158500</v>
      </c>
    </row>
    <row r="26" spans="1:20">
      <c r="A26" s="8"/>
      <c r="C26" s="23"/>
      <c r="D26" s="19"/>
      <c r="E26" s="19"/>
      <c r="F26" s="35">
        <f t="shared" si="1"/>
        <v>0</v>
      </c>
      <c r="G26" s="35"/>
      <c r="H26" s="35">
        <f t="shared" si="2"/>
        <v>0</v>
      </c>
      <c r="I26" s="35"/>
      <c r="J26" s="35">
        <f t="shared" si="3"/>
        <v>0</v>
      </c>
      <c r="K26" s="35"/>
      <c r="L26" s="35">
        <f t="shared" si="4"/>
        <v>0</v>
      </c>
      <c r="M26" s="35"/>
      <c r="N26" s="40">
        <f t="shared" si="7"/>
        <v>0</v>
      </c>
      <c r="T26" s="50">
        <f t="shared" si="5"/>
        <v>0</v>
      </c>
    </row>
    <row r="27" spans="1:20" ht="30">
      <c r="A27" s="24" t="s">
        <v>37</v>
      </c>
      <c r="C27" s="23"/>
      <c r="D27" s="19"/>
      <c r="E27" s="19"/>
      <c r="F27" s="35">
        <f t="shared" si="1"/>
        <v>0</v>
      </c>
      <c r="G27" s="35"/>
      <c r="H27" s="35">
        <f t="shared" si="2"/>
        <v>0</v>
      </c>
      <c r="I27" s="35"/>
      <c r="J27" s="35">
        <f t="shared" si="3"/>
        <v>0</v>
      </c>
      <c r="K27" s="36">
        <f>SUM(K28)</f>
        <v>3635.2</v>
      </c>
      <c r="L27" s="36">
        <f t="shared" si="4"/>
        <v>3635.2</v>
      </c>
      <c r="M27" s="35"/>
      <c r="N27" s="38">
        <f>SUM(N28:N31)</f>
        <v>3724.8</v>
      </c>
      <c r="T27" s="50">
        <f t="shared" si="5"/>
        <v>7360</v>
      </c>
    </row>
    <row r="28" spans="1:20" ht="30">
      <c r="A28" s="26" t="s">
        <v>114</v>
      </c>
      <c r="C28" s="23">
        <v>0</v>
      </c>
      <c r="D28" s="35">
        <v>0</v>
      </c>
      <c r="E28" s="35">
        <v>0</v>
      </c>
      <c r="F28" s="35">
        <f t="shared" si="1"/>
        <v>0</v>
      </c>
      <c r="G28" s="35">
        <v>0</v>
      </c>
      <c r="H28" s="35">
        <f t="shared" si="2"/>
        <v>0</v>
      </c>
      <c r="I28" s="35">
        <v>0</v>
      </c>
      <c r="J28" s="35">
        <f t="shared" si="3"/>
        <v>0</v>
      </c>
      <c r="K28" s="35">
        <v>3635.2</v>
      </c>
      <c r="L28" s="35">
        <f t="shared" si="4"/>
        <v>3635.2</v>
      </c>
      <c r="M28" s="35">
        <v>7360</v>
      </c>
      <c r="N28" s="40">
        <f t="shared" si="7"/>
        <v>3724.8</v>
      </c>
      <c r="T28" s="50">
        <f t="shared" si="5"/>
        <v>7360</v>
      </c>
    </row>
    <row r="29" spans="1:20">
      <c r="A29" s="26"/>
      <c r="C29" s="23"/>
      <c r="D29" s="19"/>
      <c r="E29" s="19"/>
      <c r="F29" s="35">
        <f t="shared" si="1"/>
        <v>0</v>
      </c>
      <c r="G29" s="35"/>
      <c r="H29" s="35">
        <f t="shared" si="2"/>
        <v>0</v>
      </c>
      <c r="I29" s="35"/>
      <c r="J29" s="35">
        <f t="shared" si="3"/>
        <v>0</v>
      </c>
      <c r="K29" s="35"/>
      <c r="L29" s="35">
        <f t="shared" si="4"/>
        <v>0</v>
      </c>
      <c r="M29" s="35"/>
      <c r="N29" s="40">
        <f t="shared" si="7"/>
        <v>0</v>
      </c>
      <c r="T29" s="50">
        <f t="shared" si="5"/>
        <v>0</v>
      </c>
    </row>
    <row r="30" spans="1:20" ht="30">
      <c r="A30" s="24" t="s">
        <v>5</v>
      </c>
      <c r="C30" s="18">
        <v>0</v>
      </c>
      <c r="D30" s="35">
        <v>0</v>
      </c>
      <c r="E30" s="35">
        <v>0</v>
      </c>
      <c r="F30" s="35">
        <f t="shared" si="1"/>
        <v>0</v>
      </c>
      <c r="G30" s="35">
        <v>0</v>
      </c>
      <c r="H30" s="35">
        <f t="shared" si="2"/>
        <v>0</v>
      </c>
      <c r="I30" s="35">
        <v>0</v>
      </c>
      <c r="J30" s="35">
        <f t="shared" si="3"/>
        <v>0</v>
      </c>
      <c r="K30" s="35"/>
      <c r="L30" s="35">
        <f t="shared" si="4"/>
        <v>0</v>
      </c>
      <c r="M30" s="35"/>
      <c r="N30" s="40">
        <f t="shared" si="7"/>
        <v>0</v>
      </c>
      <c r="T30" s="50">
        <f t="shared" si="5"/>
        <v>0</v>
      </c>
    </row>
    <row r="31" spans="1:20">
      <c r="A31" s="24"/>
      <c r="C31" s="23"/>
      <c r="D31" s="19"/>
      <c r="E31" s="19"/>
      <c r="F31" s="35">
        <f t="shared" si="1"/>
        <v>0</v>
      </c>
      <c r="G31" s="35"/>
      <c r="H31" s="35">
        <f t="shared" si="2"/>
        <v>0</v>
      </c>
      <c r="I31" s="35"/>
      <c r="J31" s="35">
        <f t="shared" si="3"/>
        <v>0</v>
      </c>
      <c r="K31" s="35"/>
      <c r="L31" s="35">
        <f t="shared" si="4"/>
        <v>0</v>
      </c>
      <c r="M31" s="35"/>
      <c r="N31" s="40">
        <f t="shared" si="7"/>
        <v>0</v>
      </c>
      <c r="T31" s="50">
        <f t="shared" si="5"/>
        <v>0</v>
      </c>
    </row>
    <row r="32" spans="1:20" ht="30">
      <c r="A32" s="24" t="s">
        <v>6</v>
      </c>
      <c r="C32" s="18">
        <f>SUM(C34:C36)</f>
        <v>1136569.27</v>
      </c>
      <c r="D32" s="36">
        <f>SUM(D34:D36)</f>
        <v>1107473.4300000002</v>
      </c>
      <c r="E32" s="36">
        <f>SUM(E34:E36)</f>
        <v>3360873.5300000003</v>
      </c>
      <c r="F32" s="36">
        <f t="shared" si="1"/>
        <v>1116830.83</v>
      </c>
      <c r="G32" s="36">
        <f>SUM(G34:G36)</f>
        <v>4446441.76</v>
      </c>
      <c r="H32" s="36">
        <f t="shared" si="2"/>
        <v>1085568.2299999995</v>
      </c>
      <c r="I32" s="36">
        <f>SUM(I34:I36)</f>
        <v>5550210.9100000001</v>
      </c>
      <c r="J32" s="36">
        <f t="shared" si="3"/>
        <v>1103769.1500000008</v>
      </c>
      <c r="K32" s="36">
        <f>SUM(K34:K36)</f>
        <v>6659820.4400000004</v>
      </c>
      <c r="L32" s="36">
        <f t="shared" si="4"/>
        <v>1109609.5299999998</v>
      </c>
      <c r="M32" s="36"/>
      <c r="N32" s="38">
        <f>SUM(N33:N37)</f>
        <v>1177747.5899999999</v>
      </c>
      <c r="T32" s="49">
        <f t="shared" si="5"/>
        <v>7837568.0299999993</v>
      </c>
    </row>
    <row r="33" spans="1:20">
      <c r="A33" s="24"/>
      <c r="C33" s="6"/>
      <c r="D33" s="19"/>
      <c r="E33" s="19"/>
      <c r="F33" s="35">
        <f t="shared" si="1"/>
        <v>0</v>
      </c>
      <c r="G33" s="35"/>
      <c r="H33" s="35">
        <f t="shared" si="2"/>
        <v>0</v>
      </c>
      <c r="I33" s="35"/>
      <c r="J33" s="35">
        <f t="shared" si="3"/>
        <v>0</v>
      </c>
      <c r="K33" s="35"/>
      <c r="L33" s="35">
        <f t="shared" si="4"/>
        <v>0</v>
      </c>
      <c r="M33" s="35"/>
      <c r="N33" s="40"/>
      <c r="T33" s="49">
        <f t="shared" si="5"/>
        <v>0</v>
      </c>
    </row>
    <row r="34" spans="1:20" ht="30">
      <c r="A34" s="8" t="s">
        <v>115</v>
      </c>
      <c r="C34" s="23">
        <v>526607.63</v>
      </c>
      <c r="D34" s="35">
        <f>1039747.8-C34</f>
        <v>513140.17000000004</v>
      </c>
      <c r="E34" s="35">
        <v>1557212.87</v>
      </c>
      <c r="F34" s="35">
        <f t="shared" si="1"/>
        <v>517465.07000000007</v>
      </c>
      <c r="G34" s="35">
        <v>2060214.34</v>
      </c>
      <c r="H34" s="35">
        <f t="shared" si="2"/>
        <v>503001.46999999986</v>
      </c>
      <c r="I34" s="35">
        <v>2571628.1</v>
      </c>
      <c r="J34" s="35">
        <f t="shared" si="3"/>
        <v>511413.76000000036</v>
      </c>
      <c r="K34" s="35">
        <v>3085760.87</v>
      </c>
      <c r="L34" s="35">
        <f t="shared" si="4"/>
        <v>514132.77</v>
      </c>
      <c r="M34" s="35">
        <v>3631565.95</v>
      </c>
      <c r="N34" s="40">
        <f t="shared" ref="N34:N36" si="8">SUM(M34-C34-D34-F34-H34-J34-L34)</f>
        <v>545805.08000000007</v>
      </c>
      <c r="T34" s="50">
        <f t="shared" si="5"/>
        <v>3631565.95</v>
      </c>
    </row>
    <row r="35" spans="1:20" ht="30">
      <c r="A35" s="8" t="s">
        <v>116</v>
      </c>
      <c r="C35" s="23">
        <v>531857.44999999995</v>
      </c>
      <c r="D35" s="35">
        <f>1050228.45-C35</f>
        <v>518371</v>
      </c>
      <c r="E35" s="35">
        <v>1572930.45</v>
      </c>
      <c r="F35" s="35">
        <f t="shared" si="1"/>
        <v>522702</v>
      </c>
      <c r="G35" s="35">
        <v>2081148.45</v>
      </c>
      <c r="H35" s="35">
        <f t="shared" si="2"/>
        <v>508218</v>
      </c>
      <c r="I35" s="35">
        <v>2597790.6</v>
      </c>
      <c r="J35" s="35">
        <f t="shared" si="3"/>
        <v>516642.15000000014</v>
      </c>
      <c r="K35" s="35">
        <v>3117155.6</v>
      </c>
      <c r="L35" s="35">
        <f t="shared" si="4"/>
        <v>519365.00000000023</v>
      </c>
      <c r="M35" s="35">
        <v>3668237.57</v>
      </c>
      <c r="N35" s="40">
        <f t="shared" si="8"/>
        <v>551081.96999999974</v>
      </c>
      <c r="T35" s="50">
        <f t="shared" si="5"/>
        <v>3668237.5700000003</v>
      </c>
    </row>
    <row r="36" spans="1:20" ht="30">
      <c r="A36" s="8" t="s">
        <v>117</v>
      </c>
      <c r="C36" s="23">
        <v>78104.19</v>
      </c>
      <c r="D36" s="35">
        <f>154066.45-C36</f>
        <v>75962.260000000009</v>
      </c>
      <c r="E36" s="35">
        <v>230730.21</v>
      </c>
      <c r="F36" s="35">
        <f t="shared" si="1"/>
        <v>76663.75999999998</v>
      </c>
      <c r="G36" s="35">
        <v>305078.96999999997</v>
      </c>
      <c r="H36" s="35">
        <f t="shared" si="2"/>
        <v>74348.75999999998</v>
      </c>
      <c r="I36" s="35">
        <v>380792.21</v>
      </c>
      <c r="J36" s="35">
        <f t="shared" si="3"/>
        <v>75713.240000000049</v>
      </c>
      <c r="K36" s="35">
        <v>456903.97</v>
      </c>
      <c r="L36" s="35">
        <f t="shared" si="4"/>
        <v>76111.759999999951</v>
      </c>
      <c r="M36" s="35">
        <v>537764.51</v>
      </c>
      <c r="N36" s="40">
        <f t="shared" si="8"/>
        <v>80860.540000000066</v>
      </c>
      <c r="T36" s="50">
        <f t="shared" si="5"/>
        <v>537764.51</v>
      </c>
    </row>
    <row r="37" spans="1:20">
      <c r="A37" s="8"/>
      <c r="C37" s="23"/>
      <c r="F37" s="35">
        <f t="shared" si="1"/>
        <v>0</v>
      </c>
      <c r="G37" s="35"/>
      <c r="H37" s="35">
        <f t="shared" si="2"/>
        <v>0</v>
      </c>
      <c r="I37" s="35"/>
      <c r="J37" s="35">
        <f t="shared" si="3"/>
        <v>0</v>
      </c>
      <c r="K37" s="35"/>
      <c r="L37" s="35">
        <f t="shared" si="4"/>
        <v>0</v>
      </c>
      <c r="M37" s="35"/>
      <c r="N37" s="40"/>
      <c r="T37" s="50">
        <f t="shared" si="5"/>
        <v>0</v>
      </c>
    </row>
    <row r="38" spans="1:20" ht="15.75">
      <c r="A38" s="3" t="s">
        <v>7</v>
      </c>
      <c r="C38" s="31">
        <f>SUM(C40)</f>
        <v>906587.07</v>
      </c>
      <c r="D38" s="34">
        <f>SUM(D40+D48+D52+D70+D74)</f>
        <v>1595707.78</v>
      </c>
      <c r="E38" s="34">
        <f>SUM(E40+E48+E52+E70+E74+E84)</f>
        <v>4529100.45</v>
      </c>
      <c r="F38" s="34">
        <f t="shared" si="1"/>
        <v>2026805.6</v>
      </c>
      <c r="G38" s="34">
        <f>SUM(G40+G48+G52+G57+G63+G70+G74+G84)</f>
        <v>10126314.18</v>
      </c>
      <c r="H38" s="34">
        <f t="shared" si="2"/>
        <v>5597213.7299999986</v>
      </c>
      <c r="I38" s="34">
        <f>SUM(I40+I48+I52+I57+I63+I70+I74+I84)</f>
        <v>13512451.76</v>
      </c>
      <c r="J38" s="34">
        <f t="shared" si="3"/>
        <v>3386137.5800000019</v>
      </c>
      <c r="K38" s="34">
        <f>SUM(K40+K48+K52+K57+K63+K70+K74+K84)</f>
        <v>15002698.559999999</v>
      </c>
      <c r="L38" s="34">
        <f t="shared" si="4"/>
        <v>1490246.7999999989</v>
      </c>
      <c r="M38" s="34"/>
      <c r="N38" s="44">
        <f>SUM(N40+N48+N52+N57+N63+N70+N74+N84+N98)</f>
        <v>2497427.6300000004</v>
      </c>
      <c r="T38" s="48">
        <f t="shared" si="5"/>
        <v>17500126.190000001</v>
      </c>
    </row>
    <row r="39" spans="1:20">
      <c r="A39" s="3"/>
      <c r="C39" s="4"/>
      <c r="D39" s="35"/>
      <c r="E39" s="35"/>
      <c r="F39" s="35">
        <f t="shared" si="1"/>
        <v>0</v>
      </c>
      <c r="G39" s="35"/>
      <c r="H39" s="35">
        <f t="shared" si="2"/>
        <v>0</v>
      </c>
      <c r="I39" s="35"/>
      <c r="J39" s="35">
        <f t="shared" si="3"/>
        <v>0</v>
      </c>
      <c r="K39" s="35"/>
      <c r="L39" s="36">
        <f t="shared" si="4"/>
        <v>0</v>
      </c>
      <c r="M39" s="36"/>
      <c r="N39" s="40"/>
      <c r="T39" s="49">
        <f t="shared" si="5"/>
        <v>0</v>
      </c>
    </row>
    <row r="40" spans="1:20">
      <c r="A40" s="24" t="s">
        <v>8</v>
      </c>
      <c r="C40" s="18">
        <f>SUM(C41:C46)</f>
        <v>906587.07</v>
      </c>
      <c r="D40" s="18">
        <f>SUM(D41:D46)</f>
        <v>1052708.3700000001</v>
      </c>
      <c r="E40" s="18">
        <f>SUM(E41:E46)</f>
        <v>2938417.0400000005</v>
      </c>
      <c r="F40" s="36">
        <f t="shared" si="1"/>
        <v>979121.60000000044</v>
      </c>
      <c r="G40" s="36">
        <f>SUM(G41:G46)</f>
        <v>3712126.4000000004</v>
      </c>
      <c r="H40" s="36">
        <f t="shared" si="2"/>
        <v>773709.36</v>
      </c>
      <c r="I40" s="36">
        <f>SUM(I41:I46)</f>
        <v>4889986.47</v>
      </c>
      <c r="J40" s="36">
        <f t="shared" si="3"/>
        <v>1177860.0699999994</v>
      </c>
      <c r="K40" s="36">
        <f>SUM(K41:K46)</f>
        <v>6019977.2299999995</v>
      </c>
      <c r="L40" s="36">
        <f t="shared" si="4"/>
        <v>1129990.7599999993</v>
      </c>
      <c r="M40" s="35"/>
      <c r="N40" s="38">
        <f>SUM(N41:N47)</f>
        <v>1195366.9100000001</v>
      </c>
      <c r="T40" s="49">
        <f t="shared" si="5"/>
        <v>7215344.1399999987</v>
      </c>
    </row>
    <row r="41" spans="1:20" ht="30">
      <c r="A41" s="26" t="s">
        <v>118</v>
      </c>
      <c r="C41" s="6">
        <v>0</v>
      </c>
      <c r="D41" s="35">
        <v>0</v>
      </c>
      <c r="E41" s="35">
        <v>0</v>
      </c>
      <c r="F41" s="35">
        <f t="shared" si="1"/>
        <v>0</v>
      </c>
      <c r="G41" s="35">
        <v>0</v>
      </c>
      <c r="H41" s="35">
        <f t="shared" si="2"/>
        <v>0</v>
      </c>
      <c r="I41" s="35">
        <v>0</v>
      </c>
      <c r="J41" s="35">
        <f t="shared" si="3"/>
        <v>0</v>
      </c>
      <c r="K41" s="35">
        <v>0</v>
      </c>
      <c r="L41" s="35">
        <f t="shared" si="4"/>
        <v>0</v>
      </c>
      <c r="M41" s="35">
        <v>0</v>
      </c>
      <c r="N41" s="40">
        <f t="shared" ref="N41:N46" si="9">SUM(M41-C41-D41-F41-H41-J41-L41)</f>
        <v>0</v>
      </c>
      <c r="T41" s="50">
        <f t="shared" si="5"/>
        <v>0</v>
      </c>
    </row>
    <row r="42" spans="1:20">
      <c r="A42" s="26" t="s">
        <v>119</v>
      </c>
      <c r="C42" s="23">
        <v>125456.59</v>
      </c>
      <c r="D42" s="35">
        <f>249541.89-C42</f>
        <v>124085.30000000002</v>
      </c>
      <c r="E42" s="35">
        <v>377596.13</v>
      </c>
      <c r="F42" s="35">
        <f t="shared" si="1"/>
        <v>128054.23999999999</v>
      </c>
      <c r="G42" s="35">
        <v>377596.13</v>
      </c>
      <c r="H42" s="35">
        <f t="shared" si="2"/>
        <v>0</v>
      </c>
      <c r="I42" s="35">
        <v>631831.6</v>
      </c>
      <c r="J42" s="35">
        <f t="shared" si="3"/>
        <v>254235.46999999997</v>
      </c>
      <c r="K42" s="35">
        <v>760582.11</v>
      </c>
      <c r="L42" s="35">
        <f t="shared" si="4"/>
        <v>128750.51000000001</v>
      </c>
      <c r="M42" s="35">
        <v>894906.74</v>
      </c>
      <c r="N42" s="40">
        <f t="shared" si="9"/>
        <v>134324.63</v>
      </c>
      <c r="T42" s="50">
        <f t="shared" si="5"/>
        <v>894906.74</v>
      </c>
    </row>
    <row r="43" spans="1:20" ht="30">
      <c r="A43" s="26" t="s">
        <v>120</v>
      </c>
      <c r="C43" s="23">
        <v>0</v>
      </c>
      <c r="D43" s="35">
        <v>105128.93</v>
      </c>
      <c r="E43" s="35">
        <v>210257.86</v>
      </c>
      <c r="F43" s="35">
        <f t="shared" si="1"/>
        <v>105128.93</v>
      </c>
      <c r="G43" s="35">
        <v>315386.78000000003</v>
      </c>
      <c r="H43" s="35">
        <f t="shared" si="2"/>
        <v>105128.92000000004</v>
      </c>
      <c r="I43" s="35">
        <v>420515.71</v>
      </c>
      <c r="J43" s="35">
        <f t="shared" si="3"/>
        <v>105128.93</v>
      </c>
      <c r="K43" s="35">
        <v>525644.64</v>
      </c>
      <c r="L43" s="35">
        <f t="shared" si="4"/>
        <v>105128.93</v>
      </c>
      <c r="M43" s="35">
        <v>630773.56999999995</v>
      </c>
      <c r="N43" s="40">
        <f t="shared" si="9"/>
        <v>105128.92999999988</v>
      </c>
      <c r="T43" s="50">
        <f t="shared" si="5"/>
        <v>630773.56999999983</v>
      </c>
    </row>
    <row r="44" spans="1:20">
      <c r="A44" s="8" t="s">
        <v>121</v>
      </c>
      <c r="C44" s="23">
        <v>758971.48</v>
      </c>
      <c r="D44" s="35">
        <f>1572123.62-C44</f>
        <v>813152.14000000013</v>
      </c>
      <c r="E44" s="35">
        <v>2314680.66</v>
      </c>
      <c r="F44" s="35">
        <f t="shared" si="1"/>
        <v>742557.04</v>
      </c>
      <c r="G44" s="35">
        <v>2965517.1</v>
      </c>
      <c r="H44" s="35">
        <f t="shared" si="2"/>
        <v>650836.43999999994</v>
      </c>
      <c r="I44" s="35">
        <v>3773670.77</v>
      </c>
      <c r="J44" s="35">
        <f t="shared" si="3"/>
        <v>808153.66999999993</v>
      </c>
      <c r="K44" s="35">
        <v>4656740.09</v>
      </c>
      <c r="L44" s="35">
        <f t="shared" si="4"/>
        <v>883069.31999999983</v>
      </c>
      <c r="M44" s="35">
        <v>5610920.0499999998</v>
      </c>
      <c r="N44" s="40">
        <f t="shared" si="9"/>
        <v>954179.96000000043</v>
      </c>
      <c r="T44" s="50">
        <f t="shared" si="5"/>
        <v>5610920.0500000007</v>
      </c>
    </row>
    <row r="45" spans="1:20">
      <c r="A45" s="8" t="s">
        <v>122</v>
      </c>
      <c r="C45" s="23">
        <v>15159</v>
      </c>
      <c r="D45" s="35">
        <f>18501-C45</f>
        <v>3342</v>
      </c>
      <c r="E45" s="35">
        <v>21882.39</v>
      </c>
      <c r="F45" s="35">
        <f t="shared" si="1"/>
        <v>3381.3899999999994</v>
      </c>
      <c r="G45" s="35">
        <v>25224.39</v>
      </c>
      <c r="H45" s="35">
        <f t="shared" si="2"/>
        <v>3342</v>
      </c>
      <c r="I45" s="35">
        <v>28566.39</v>
      </c>
      <c r="J45" s="35">
        <f t="shared" si="3"/>
        <v>3342</v>
      </c>
      <c r="K45" s="35">
        <v>34608.39</v>
      </c>
      <c r="L45" s="35">
        <f t="shared" si="4"/>
        <v>6042</v>
      </c>
      <c r="M45" s="35">
        <v>36341.78</v>
      </c>
      <c r="N45" s="40">
        <f t="shared" si="9"/>
        <v>1733.3899999999994</v>
      </c>
      <c r="T45" s="50">
        <f t="shared" si="5"/>
        <v>36341.78</v>
      </c>
    </row>
    <row r="46" spans="1:20">
      <c r="A46" s="8" t="s">
        <v>123</v>
      </c>
      <c r="C46" s="23">
        <v>7000</v>
      </c>
      <c r="D46" s="35">
        <f>14000-C46</f>
        <v>7000</v>
      </c>
      <c r="E46" s="35">
        <v>14000</v>
      </c>
      <c r="F46" s="35">
        <f t="shared" si="1"/>
        <v>0</v>
      </c>
      <c r="G46" s="35">
        <v>28402</v>
      </c>
      <c r="H46" s="35">
        <f t="shared" si="2"/>
        <v>14402</v>
      </c>
      <c r="I46" s="35">
        <v>35402</v>
      </c>
      <c r="J46" s="35">
        <f t="shared" si="3"/>
        <v>7000</v>
      </c>
      <c r="K46" s="35">
        <v>42402</v>
      </c>
      <c r="L46" s="35">
        <f t="shared" si="4"/>
        <v>7000</v>
      </c>
      <c r="M46" s="35">
        <v>42402</v>
      </c>
      <c r="N46" s="40">
        <f t="shared" si="9"/>
        <v>0</v>
      </c>
      <c r="T46" s="50">
        <f t="shared" si="5"/>
        <v>42402</v>
      </c>
    </row>
    <row r="47" spans="1:20">
      <c r="A47" s="8"/>
      <c r="C47" s="23"/>
      <c r="D47" s="35"/>
      <c r="E47" s="35"/>
      <c r="F47" s="35">
        <f t="shared" si="1"/>
        <v>0</v>
      </c>
      <c r="G47" s="35"/>
      <c r="H47" s="35">
        <f t="shared" si="2"/>
        <v>0</v>
      </c>
      <c r="I47" s="35"/>
      <c r="J47" s="35">
        <f t="shared" si="3"/>
        <v>0</v>
      </c>
      <c r="K47" s="35"/>
      <c r="L47" s="35">
        <f t="shared" si="4"/>
        <v>0</v>
      </c>
      <c r="M47" s="35"/>
      <c r="N47" s="40"/>
      <c r="T47" s="50">
        <f t="shared" si="5"/>
        <v>0</v>
      </c>
    </row>
    <row r="48" spans="1:20" ht="30">
      <c r="A48" s="24" t="s">
        <v>9</v>
      </c>
      <c r="C48" s="6">
        <f>SUM(C49:C50)</f>
        <v>0</v>
      </c>
      <c r="D48" s="36">
        <f>SUM(D50)</f>
        <v>274167.21000000002</v>
      </c>
      <c r="E48" s="36">
        <f>SUM(E49:E50)</f>
        <v>900327.21</v>
      </c>
      <c r="F48" s="36">
        <f t="shared" si="1"/>
        <v>626160</v>
      </c>
      <c r="G48" s="36">
        <f>SUM(G50)</f>
        <v>955191.31</v>
      </c>
      <c r="H48" s="36">
        <f t="shared" si="2"/>
        <v>54864.100000000093</v>
      </c>
      <c r="I48" s="36">
        <f>SUM(I50)</f>
        <v>1684746.31</v>
      </c>
      <c r="J48" s="36">
        <f t="shared" si="3"/>
        <v>729555</v>
      </c>
      <c r="K48" s="36">
        <f>SUM(K50)</f>
        <v>1703939.01</v>
      </c>
      <c r="L48" s="36">
        <f t="shared" si="4"/>
        <v>19192.699999999953</v>
      </c>
      <c r="M48" s="36"/>
      <c r="N48" s="38">
        <f>SUM(N49:N50)</f>
        <v>378208.87999999989</v>
      </c>
      <c r="T48" s="49">
        <f t="shared" si="5"/>
        <v>2082147.89</v>
      </c>
    </row>
    <row r="49" spans="1:20">
      <c r="A49" s="24"/>
      <c r="C49" s="6"/>
      <c r="D49" s="35"/>
      <c r="E49" s="35"/>
      <c r="F49" s="35">
        <f t="shared" si="1"/>
        <v>0</v>
      </c>
      <c r="G49" s="35"/>
      <c r="H49" s="35">
        <f t="shared" si="2"/>
        <v>0</v>
      </c>
      <c r="I49" s="35"/>
      <c r="J49" s="35">
        <f t="shared" si="3"/>
        <v>0</v>
      </c>
      <c r="K49" s="35"/>
      <c r="L49" s="35">
        <f t="shared" si="4"/>
        <v>0</v>
      </c>
      <c r="M49" s="35"/>
      <c r="N49" s="40"/>
      <c r="T49" s="49">
        <f t="shared" si="5"/>
        <v>0</v>
      </c>
    </row>
    <row r="50" spans="1:20" ht="30">
      <c r="A50" s="26" t="s">
        <v>124</v>
      </c>
      <c r="C50" s="6">
        <v>0</v>
      </c>
      <c r="D50" s="35">
        <v>274167.21000000002</v>
      </c>
      <c r="E50" s="35">
        <v>900327.21</v>
      </c>
      <c r="F50" s="35">
        <f t="shared" si="1"/>
        <v>626160</v>
      </c>
      <c r="G50" s="35">
        <v>955191.31</v>
      </c>
      <c r="H50" s="35">
        <f t="shared" si="2"/>
        <v>54864.100000000093</v>
      </c>
      <c r="I50" s="35">
        <v>1684746.31</v>
      </c>
      <c r="J50" s="35">
        <f t="shared" si="3"/>
        <v>729555</v>
      </c>
      <c r="K50" s="35">
        <v>1703939.01</v>
      </c>
      <c r="L50" s="35">
        <f t="shared" si="4"/>
        <v>19192.699999999953</v>
      </c>
      <c r="M50" s="35">
        <v>2082147.89</v>
      </c>
      <c r="N50" s="40">
        <f>SUM(M50-C50-D50-F50-H50-J50-L50)</f>
        <v>378208.87999999989</v>
      </c>
      <c r="T50" s="50">
        <f t="shared" si="5"/>
        <v>2082147.89</v>
      </c>
    </row>
    <row r="51" spans="1:20">
      <c r="A51" s="26"/>
      <c r="C51" s="6"/>
      <c r="D51" s="35"/>
      <c r="E51" s="35"/>
      <c r="F51" s="35">
        <f t="shared" si="1"/>
        <v>0</v>
      </c>
      <c r="G51" s="35"/>
      <c r="H51" s="35">
        <f t="shared" si="2"/>
        <v>0</v>
      </c>
      <c r="I51" s="35"/>
      <c r="J51" s="35">
        <f t="shared" si="3"/>
        <v>0</v>
      </c>
      <c r="K51" s="35"/>
      <c r="L51" s="35">
        <f t="shared" si="4"/>
        <v>0</v>
      </c>
      <c r="M51" s="35"/>
      <c r="N51" s="40"/>
      <c r="T51" s="49">
        <f t="shared" si="5"/>
        <v>0</v>
      </c>
    </row>
    <row r="52" spans="1:20">
      <c r="A52" s="24" t="s">
        <v>10</v>
      </c>
      <c r="C52" s="6"/>
      <c r="D52" s="36">
        <f>SUM(D54:D55)</f>
        <v>73161.8</v>
      </c>
      <c r="E52" s="36">
        <f>SUM(E54:E55)</f>
        <v>84161.8</v>
      </c>
      <c r="F52" s="36">
        <f t="shared" si="1"/>
        <v>11000</v>
      </c>
      <c r="G52" s="36">
        <f>SUM(G54:G55)</f>
        <v>115893.18</v>
      </c>
      <c r="H52" s="36">
        <f t="shared" si="2"/>
        <v>31731.37999999999</v>
      </c>
      <c r="I52" s="36">
        <f>SUM(I54:I55)</f>
        <v>158955.18</v>
      </c>
      <c r="J52" s="36">
        <f t="shared" si="3"/>
        <v>43062</v>
      </c>
      <c r="K52" s="36">
        <f>SUM(K54:K55)</f>
        <v>173672.77000000002</v>
      </c>
      <c r="L52" s="36">
        <f t="shared" si="4"/>
        <v>14717.590000000026</v>
      </c>
      <c r="M52" s="36"/>
      <c r="N52" s="38">
        <f>SUM(N54:N55)</f>
        <v>17200</v>
      </c>
      <c r="T52" s="49">
        <f t="shared" si="5"/>
        <v>190872.77000000002</v>
      </c>
    </row>
    <row r="53" spans="1:20">
      <c r="A53" s="24"/>
      <c r="C53" s="6"/>
      <c r="D53" s="35"/>
      <c r="E53" s="35"/>
      <c r="F53" s="35">
        <f t="shared" si="1"/>
        <v>0</v>
      </c>
      <c r="G53" s="35"/>
      <c r="H53" s="35">
        <f t="shared" si="2"/>
        <v>0</v>
      </c>
      <c r="I53" s="35"/>
      <c r="J53" s="35">
        <f t="shared" si="3"/>
        <v>0</v>
      </c>
      <c r="K53" s="35"/>
      <c r="L53" s="35">
        <f t="shared" si="4"/>
        <v>0</v>
      </c>
      <c r="M53" s="35"/>
      <c r="N53" s="40"/>
      <c r="T53" s="50">
        <f t="shared" si="5"/>
        <v>0</v>
      </c>
    </row>
    <row r="54" spans="1:20">
      <c r="A54" s="26" t="s">
        <v>125</v>
      </c>
      <c r="C54" s="6">
        <v>0</v>
      </c>
      <c r="D54" s="35">
        <v>23600</v>
      </c>
      <c r="E54" s="35">
        <v>34600</v>
      </c>
      <c r="F54" s="35">
        <f t="shared" si="1"/>
        <v>11000</v>
      </c>
      <c r="G54" s="35">
        <v>45300</v>
      </c>
      <c r="H54" s="35">
        <f t="shared" si="2"/>
        <v>10700</v>
      </c>
      <c r="I54" s="35">
        <v>64650</v>
      </c>
      <c r="J54" s="35">
        <f t="shared" si="3"/>
        <v>19350</v>
      </c>
      <c r="K54" s="35">
        <v>74050</v>
      </c>
      <c r="L54" s="35">
        <f t="shared" si="4"/>
        <v>9400</v>
      </c>
      <c r="M54" s="35">
        <v>91250</v>
      </c>
      <c r="N54" s="40">
        <f t="shared" ref="N54:N55" si="10">SUM(M54-C54-D54-F54-H54-J54-L54)</f>
        <v>17200</v>
      </c>
      <c r="T54" s="50">
        <f t="shared" si="5"/>
        <v>91250</v>
      </c>
    </row>
    <row r="55" spans="1:20">
      <c r="A55" s="8" t="s">
        <v>126</v>
      </c>
      <c r="C55" s="6">
        <v>0</v>
      </c>
      <c r="D55" s="35">
        <v>49561.8</v>
      </c>
      <c r="E55" s="35">
        <v>49561.8</v>
      </c>
      <c r="F55" s="35">
        <f t="shared" si="1"/>
        <v>0</v>
      </c>
      <c r="G55" s="35">
        <v>70593.179999999993</v>
      </c>
      <c r="H55" s="35">
        <f t="shared" si="2"/>
        <v>21031.37999999999</v>
      </c>
      <c r="I55" s="35">
        <v>94305.18</v>
      </c>
      <c r="J55" s="35">
        <f t="shared" si="3"/>
        <v>23712</v>
      </c>
      <c r="K55" s="35">
        <v>99622.77</v>
      </c>
      <c r="L55" s="35">
        <f t="shared" si="4"/>
        <v>5317.5900000000111</v>
      </c>
      <c r="M55" s="35">
        <v>99622.77</v>
      </c>
      <c r="N55" s="40">
        <f t="shared" si="10"/>
        <v>0</v>
      </c>
      <c r="T55" s="50">
        <f t="shared" si="5"/>
        <v>99622.77</v>
      </c>
    </row>
    <row r="56" spans="1:20">
      <c r="A56" s="8"/>
      <c r="C56" s="6"/>
      <c r="D56" s="35"/>
      <c r="E56" s="35"/>
      <c r="F56" s="35">
        <f t="shared" si="1"/>
        <v>0</v>
      </c>
      <c r="G56" s="35"/>
      <c r="H56" s="35">
        <f t="shared" si="2"/>
        <v>0</v>
      </c>
      <c r="I56" s="35"/>
      <c r="J56" s="35">
        <f t="shared" si="3"/>
        <v>0</v>
      </c>
      <c r="K56" s="35"/>
      <c r="L56" s="35">
        <f t="shared" si="4"/>
        <v>0</v>
      </c>
      <c r="M56" s="35"/>
      <c r="N56" s="40"/>
      <c r="T56" s="50">
        <f t="shared" si="5"/>
        <v>0</v>
      </c>
    </row>
    <row r="57" spans="1:20" ht="18" customHeight="1">
      <c r="A57" s="24" t="s">
        <v>11</v>
      </c>
      <c r="C57" s="4"/>
      <c r="D57" s="36"/>
      <c r="E57" s="36"/>
      <c r="F57" s="36">
        <f t="shared" si="1"/>
        <v>0</v>
      </c>
      <c r="G57" s="36">
        <f>SUM(G59:G61)</f>
        <v>46668.3</v>
      </c>
      <c r="H57" s="36">
        <f t="shared" si="2"/>
        <v>46668.3</v>
      </c>
      <c r="I57" s="36">
        <f>SUM(I59:I61)</f>
        <v>184507.16</v>
      </c>
      <c r="J57" s="36">
        <f t="shared" si="3"/>
        <v>137838.85999999999</v>
      </c>
      <c r="K57" s="36">
        <f>SUM(K59:K61)</f>
        <v>445428.16</v>
      </c>
      <c r="L57" s="36">
        <f t="shared" si="4"/>
        <v>260921</v>
      </c>
      <c r="M57" s="36"/>
      <c r="N57" s="38">
        <f>SUM(N59:N62)</f>
        <v>104316.80000000005</v>
      </c>
      <c r="T57" s="49">
        <f t="shared" si="5"/>
        <v>549744.96</v>
      </c>
    </row>
    <row r="58" spans="1:20" ht="18" customHeight="1">
      <c r="A58" s="24"/>
      <c r="C58" s="6"/>
      <c r="D58" s="35"/>
      <c r="E58" s="35"/>
      <c r="F58" s="35">
        <f t="shared" si="1"/>
        <v>0</v>
      </c>
      <c r="G58" s="35"/>
      <c r="H58" s="35">
        <f t="shared" si="2"/>
        <v>0</v>
      </c>
      <c r="I58" s="35"/>
      <c r="J58" s="35">
        <f t="shared" si="3"/>
        <v>0</v>
      </c>
      <c r="K58" s="35"/>
      <c r="L58" s="35">
        <f t="shared" si="4"/>
        <v>0</v>
      </c>
      <c r="M58" s="35"/>
      <c r="N58" s="40"/>
      <c r="T58" s="50">
        <f t="shared" si="5"/>
        <v>0</v>
      </c>
    </row>
    <row r="59" spans="1:20" ht="18" customHeight="1">
      <c r="A59" s="26" t="s">
        <v>127</v>
      </c>
      <c r="C59" s="6">
        <v>0</v>
      </c>
      <c r="D59" s="35">
        <v>0</v>
      </c>
      <c r="E59" s="35">
        <v>0</v>
      </c>
      <c r="F59" s="35">
        <f t="shared" si="1"/>
        <v>0</v>
      </c>
      <c r="G59" s="35">
        <v>46668.3</v>
      </c>
      <c r="H59" s="35">
        <f t="shared" si="2"/>
        <v>46668.3</v>
      </c>
      <c r="I59" s="35">
        <v>145452.16</v>
      </c>
      <c r="J59" s="35">
        <f t="shared" si="3"/>
        <v>98783.86</v>
      </c>
      <c r="K59" s="35">
        <v>361128.16</v>
      </c>
      <c r="L59" s="35">
        <f t="shared" si="4"/>
        <v>215676</v>
      </c>
      <c r="M59" s="35">
        <v>465024.96</v>
      </c>
      <c r="N59" s="40">
        <f t="shared" ref="N59:N61" si="11">SUM(M59-C59-D59-F59-H59-J59-L59)</f>
        <v>103896.80000000005</v>
      </c>
      <c r="T59" s="50">
        <f t="shared" si="5"/>
        <v>465024.96000000008</v>
      </c>
    </row>
    <row r="60" spans="1:20" ht="18" customHeight="1">
      <c r="A60" s="26" t="s">
        <v>128</v>
      </c>
      <c r="C60" s="6">
        <v>0</v>
      </c>
      <c r="D60" s="35">
        <v>0</v>
      </c>
      <c r="E60" s="35">
        <v>0</v>
      </c>
      <c r="F60" s="35">
        <f t="shared" si="1"/>
        <v>0</v>
      </c>
      <c r="G60" s="35">
        <v>0</v>
      </c>
      <c r="H60" s="35">
        <f t="shared" si="2"/>
        <v>0</v>
      </c>
      <c r="I60" s="35">
        <v>10255</v>
      </c>
      <c r="J60" s="35">
        <f t="shared" si="3"/>
        <v>10255</v>
      </c>
      <c r="K60" s="35">
        <v>55500</v>
      </c>
      <c r="L60" s="35">
        <f t="shared" si="4"/>
        <v>45245</v>
      </c>
      <c r="M60" s="35">
        <v>55600</v>
      </c>
      <c r="N60" s="40">
        <f t="shared" si="11"/>
        <v>100</v>
      </c>
      <c r="T60" s="50">
        <f t="shared" si="5"/>
        <v>55600</v>
      </c>
    </row>
    <row r="61" spans="1:20" ht="18" customHeight="1">
      <c r="A61" s="26" t="s">
        <v>129</v>
      </c>
      <c r="C61" s="6">
        <v>0</v>
      </c>
      <c r="D61" s="35">
        <v>0</v>
      </c>
      <c r="E61" s="35">
        <v>0</v>
      </c>
      <c r="F61" s="35">
        <f t="shared" si="1"/>
        <v>0</v>
      </c>
      <c r="G61" s="35">
        <v>0</v>
      </c>
      <c r="H61" s="35">
        <f t="shared" si="2"/>
        <v>0</v>
      </c>
      <c r="I61" s="35">
        <v>28800</v>
      </c>
      <c r="J61" s="35">
        <f t="shared" si="3"/>
        <v>28800</v>
      </c>
      <c r="K61" s="35">
        <v>28800</v>
      </c>
      <c r="L61" s="35">
        <f t="shared" si="4"/>
        <v>0</v>
      </c>
      <c r="M61" s="35">
        <v>29120</v>
      </c>
      <c r="N61" s="40">
        <f t="shared" si="11"/>
        <v>320</v>
      </c>
      <c r="T61" s="50">
        <f t="shared" si="5"/>
        <v>29120</v>
      </c>
    </row>
    <row r="62" spans="1:20" ht="18" customHeight="1">
      <c r="A62" s="26"/>
      <c r="C62" s="6"/>
      <c r="D62" s="35"/>
      <c r="E62" s="35"/>
      <c r="F62" s="35">
        <f t="shared" si="1"/>
        <v>0</v>
      </c>
      <c r="G62" s="35"/>
      <c r="H62" s="35">
        <f t="shared" si="2"/>
        <v>0</v>
      </c>
      <c r="I62" s="35"/>
      <c r="J62" s="35">
        <f t="shared" si="3"/>
        <v>0</v>
      </c>
      <c r="K62" s="35"/>
      <c r="L62" s="35">
        <f t="shared" si="4"/>
        <v>0</v>
      </c>
      <c r="M62" s="35"/>
      <c r="N62" s="40"/>
      <c r="T62" s="50">
        <f t="shared" si="5"/>
        <v>0</v>
      </c>
    </row>
    <row r="63" spans="1:20">
      <c r="A63" s="24" t="s">
        <v>12</v>
      </c>
      <c r="C63" s="4"/>
      <c r="D63" s="36"/>
      <c r="E63" s="36"/>
      <c r="F63" s="36">
        <f t="shared" si="1"/>
        <v>0</v>
      </c>
      <c r="G63" s="36">
        <f>SUM(G65:G68)</f>
        <v>42959.78</v>
      </c>
      <c r="H63" s="36">
        <f t="shared" si="2"/>
        <v>42959.78</v>
      </c>
      <c r="I63" s="36">
        <f>SUM(I65:I68)</f>
        <v>42959.78</v>
      </c>
      <c r="J63" s="36">
        <f t="shared" si="3"/>
        <v>0</v>
      </c>
      <c r="K63" s="36">
        <f>SUM(K65:K68)</f>
        <v>42959.78</v>
      </c>
      <c r="L63" s="36">
        <f t="shared" si="4"/>
        <v>0</v>
      </c>
      <c r="M63" s="36"/>
      <c r="N63" s="38">
        <f>SUM(N64:N69)</f>
        <v>24879.03</v>
      </c>
      <c r="T63" s="49">
        <f t="shared" si="5"/>
        <v>67838.81</v>
      </c>
    </row>
    <row r="64" spans="1:20">
      <c r="A64" s="24"/>
      <c r="C64" s="6"/>
      <c r="D64" s="35"/>
      <c r="E64" s="35"/>
      <c r="F64" s="35">
        <f t="shared" si="1"/>
        <v>0</v>
      </c>
      <c r="G64" s="35"/>
      <c r="H64" s="35">
        <f t="shared" si="2"/>
        <v>0</v>
      </c>
      <c r="I64" s="35"/>
      <c r="J64" s="35">
        <f t="shared" si="3"/>
        <v>0</v>
      </c>
      <c r="K64" s="35"/>
      <c r="L64" s="35">
        <f t="shared" si="4"/>
        <v>0</v>
      </c>
      <c r="M64" s="35"/>
      <c r="N64" s="40"/>
      <c r="T64" s="50">
        <f t="shared" si="5"/>
        <v>0</v>
      </c>
    </row>
    <row r="65" spans="1:20" ht="30">
      <c r="A65" s="26" t="s">
        <v>130</v>
      </c>
      <c r="C65" s="6">
        <v>0</v>
      </c>
      <c r="D65" s="35">
        <v>0</v>
      </c>
      <c r="E65" s="35">
        <v>0</v>
      </c>
      <c r="F65" s="35">
        <f t="shared" si="1"/>
        <v>0</v>
      </c>
      <c r="G65" s="35">
        <v>30481.279999999999</v>
      </c>
      <c r="H65" s="35">
        <f t="shared" si="2"/>
        <v>30481.279999999999</v>
      </c>
      <c r="I65" s="35">
        <v>30481.279999999999</v>
      </c>
      <c r="J65" s="35">
        <f t="shared" si="3"/>
        <v>0</v>
      </c>
      <c r="K65" s="35">
        <v>30481.279999999999</v>
      </c>
      <c r="L65" s="35">
        <f t="shared" si="4"/>
        <v>0</v>
      </c>
      <c r="M65" s="35">
        <v>55360.31</v>
      </c>
      <c r="N65" s="40">
        <f t="shared" ref="N65:N68" si="12">SUM(M65-C65-D65-F65-H65-J65-L65)</f>
        <v>24879.03</v>
      </c>
      <c r="T65" s="50">
        <f t="shared" si="5"/>
        <v>55360.31</v>
      </c>
    </row>
    <row r="66" spans="1:20" ht="30">
      <c r="A66" s="8" t="s">
        <v>131</v>
      </c>
      <c r="C66" s="6">
        <v>0</v>
      </c>
      <c r="D66" s="35">
        <v>0</v>
      </c>
      <c r="E66" s="35">
        <v>0</v>
      </c>
      <c r="F66" s="35">
        <f t="shared" si="1"/>
        <v>0</v>
      </c>
      <c r="G66" s="35">
        <v>0</v>
      </c>
      <c r="H66" s="35">
        <f t="shared" si="2"/>
        <v>0</v>
      </c>
      <c r="I66" s="35">
        <v>0</v>
      </c>
      <c r="J66" s="35">
        <f t="shared" si="3"/>
        <v>0</v>
      </c>
      <c r="K66" s="35">
        <v>0</v>
      </c>
      <c r="L66" s="35">
        <f t="shared" si="4"/>
        <v>0</v>
      </c>
      <c r="M66" s="35">
        <v>0</v>
      </c>
      <c r="N66" s="40">
        <f t="shared" si="12"/>
        <v>0</v>
      </c>
      <c r="T66" s="50">
        <f t="shared" si="5"/>
        <v>0</v>
      </c>
    </row>
    <row r="67" spans="1:20" ht="30">
      <c r="A67" s="8" t="s">
        <v>132</v>
      </c>
      <c r="C67" s="6">
        <v>0</v>
      </c>
      <c r="D67" s="35">
        <v>0</v>
      </c>
      <c r="E67" s="35">
        <v>0</v>
      </c>
      <c r="F67" s="35">
        <f t="shared" si="1"/>
        <v>0</v>
      </c>
      <c r="G67" s="35">
        <v>0</v>
      </c>
      <c r="H67" s="35">
        <f t="shared" si="2"/>
        <v>0</v>
      </c>
      <c r="I67" s="35">
        <v>0</v>
      </c>
      <c r="J67" s="35">
        <f t="shared" si="3"/>
        <v>0</v>
      </c>
      <c r="K67" s="35">
        <v>0</v>
      </c>
      <c r="L67" s="35">
        <f t="shared" si="4"/>
        <v>0</v>
      </c>
      <c r="M67" s="35">
        <v>0</v>
      </c>
      <c r="N67" s="40">
        <f t="shared" si="12"/>
        <v>0</v>
      </c>
      <c r="T67" s="50">
        <f t="shared" si="5"/>
        <v>0</v>
      </c>
    </row>
    <row r="68" spans="1:20">
      <c r="A68" s="26" t="s">
        <v>133</v>
      </c>
      <c r="C68" s="6">
        <v>0</v>
      </c>
      <c r="D68" s="35">
        <v>0</v>
      </c>
      <c r="E68" s="35">
        <v>0</v>
      </c>
      <c r="F68" s="35">
        <f t="shared" si="1"/>
        <v>0</v>
      </c>
      <c r="G68" s="35">
        <v>12478.5</v>
      </c>
      <c r="H68" s="35">
        <f t="shared" si="2"/>
        <v>12478.5</v>
      </c>
      <c r="I68" s="35">
        <v>12478.5</v>
      </c>
      <c r="J68" s="35">
        <f t="shared" si="3"/>
        <v>0</v>
      </c>
      <c r="K68" s="35">
        <v>12478.5</v>
      </c>
      <c r="L68" s="35">
        <f t="shared" si="4"/>
        <v>0</v>
      </c>
      <c r="M68" s="35">
        <v>12478.5</v>
      </c>
      <c r="N68" s="40">
        <f t="shared" si="12"/>
        <v>0</v>
      </c>
      <c r="T68" s="50">
        <f t="shared" si="5"/>
        <v>12478.5</v>
      </c>
    </row>
    <row r="69" spans="1:20">
      <c r="A69" s="26"/>
      <c r="C69" s="6"/>
      <c r="D69" s="35"/>
      <c r="E69" s="35"/>
      <c r="F69" s="35">
        <f t="shared" si="1"/>
        <v>0</v>
      </c>
      <c r="G69" s="35"/>
      <c r="H69" s="35">
        <f t="shared" si="2"/>
        <v>0</v>
      </c>
      <c r="I69" s="35"/>
      <c r="J69" s="35">
        <f t="shared" si="3"/>
        <v>0</v>
      </c>
      <c r="K69" s="35"/>
      <c r="L69" s="35">
        <f t="shared" si="4"/>
        <v>0</v>
      </c>
      <c r="M69" s="35"/>
      <c r="N69" s="40"/>
      <c r="T69" s="50">
        <f t="shared" si="5"/>
        <v>0</v>
      </c>
    </row>
    <row r="70" spans="1:20">
      <c r="A70" s="24" t="s">
        <v>13</v>
      </c>
      <c r="C70" s="6"/>
      <c r="D70" s="36">
        <f>SUM(D71:D72)</f>
        <v>34860</v>
      </c>
      <c r="E70" s="36">
        <f>SUM(E72)</f>
        <v>34860</v>
      </c>
      <c r="F70" s="35">
        <f t="shared" si="1"/>
        <v>0</v>
      </c>
      <c r="G70" s="36">
        <f>SUM(G71:G72)</f>
        <v>52290</v>
      </c>
      <c r="H70" s="36">
        <f t="shared" si="2"/>
        <v>17430</v>
      </c>
      <c r="I70" s="36">
        <f>SUM(I72)</f>
        <v>104580</v>
      </c>
      <c r="J70" s="36">
        <f t="shared" si="3"/>
        <v>52290</v>
      </c>
      <c r="K70" s="36">
        <f>SUM(K72)</f>
        <v>104580</v>
      </c>
      <c r="L70" s="35">
        <f t="shared" si="4"/>
        <v>0</v>
      </c>
      <c r="M70" s="35"/>
      <c r="N70" s="38">
        <f>SUM(N71:N73)</f>
        <v>404910.54</v>
      </c>
      <c r="T70" s="49">
        <f t="shared" si="5"/>
        <v>509490.54</v>
      </c>
    </row>
    <row r="71" spans="1:20">
      <c r="A71" s="26" t="s">
        <v>134</v>
      </c>
      <c r="C71" s="6">
        <v>0</v>
      </c>
      <c r="D71" s="35">
        <v>0</v>
      </c>
      <c r="E71" s="35"/>
      <c r="F71" s="35">
        <f t="shared" si="1"/>
        <v>0</v>
      </c>
      <c r="G71" s="35">
        <v>0</v>
      </c>
      <c r="H71" s="35">
        <f t="shared" si="2"/>
        <v>0</v>
      </c>
      <c r="I71" s="35">
        <v>0</v>
      </c>
      <c r="J71" s="35">
        <f t="shared" si="3"/>
        <v>0</v>
      </c>
      <c r="K71" s="35">
        <v>0</v>
      </c>
      <c r="L71" s="35">
        <f t="shared" si="4"/>
        <v>0</v>
      </c>
      <c r="M71" s="35">
        <v>352620.54</v>
      </c>
      <c r="N71" s="40">
        <f t="shared" ref="N71:N72" si="13">SUM(M71-C71-D71-F71-H71-J71-L71)</f>
        <v>352620.54</v>
      </c>
      <c r="T71" s="49">
        <f t="shared" si="5"/>
        <v>352620.54</v>
      </c>
    </row>
    <row r="72" spans="1:20">
      <c r="A72" s="26" t="s">
        <v>135</v>
      </c>
      <c r="C72" s="6">
        <v>0</v>
      </c>
      <c r="D72" s="35">
        <v>34860</v>
      </c>
      <c r="E72" s="35">
        <v>34860</v>
      </c>
      <c r="F72" s="35">
        <f t="shared" si="1"/>
        <v>0</v>
      </c>
      <c r="G72" s="35">
        <v>52290</v>
      </c>
      <c r="H72" s="35">
        <f t="shared" si="2"/>
        <v>17430</v>
      </c>
      <c r="I72" s="35">
        <v>104580</v>
      </c>
      <c r="J72" s="35">
        <f t="shared" si="3"/>
        <v>52290</v>
      </c>
      <c r="K72" s="35">
        <v>104580</v>
      </c>
      <c r="L72" s="35">
        <f t="shared" si="4"/>
        <v>0</v>
      </c>
      <c r="M72" s="35">
        <v>156870</v>
      </c>
      <c r="N72" s="40">
        <f t="shared" si="13"/>
        <v>52290</v>
      </c>
      <c r="T72" s="50">
        <f t="shared" si="5"/>
        <v>156870</v>
      </c>
    </row>
    <row r="73" spans="1:20">
      <c r="A73" s="26"/>
      <c r="C73" s="6"/>
      <c r="D73" s="35"/>
      <c r="E73" s="35"/>
      <c r="F73" s="35">
        <f t="shared" si="1"/>
        <v>0</v>
      </c>
      <c r="G73" s="35"/>
      <c r="H73" s="35">
        <f t="shared" si="2"/>
        <v>0</v>
      </c>
      <c r="I73" s="35"/>
      <c r="J73" s="35">
        <f t="shared" si="3"/>
        <v>0</v>
      </c>
      <c r="K73" s="35"/>
      <c r="L73" s="35">
        <f t="shared" si="4"/>
        <v>0</v>
      </c>
      <c r="M73" s="35"/>
      <c r="N73" s="40"/>
      <c r="T73" s="49">
        <f t="shared" si="5"/>
        <v>0</v>
      </c>
    </row>
    <row r="74" spans="1:20" ht="45">
      <c r="A74" s="24" t="s">
        <v>14</v>
      </c>
      <c r="C74" s="6"/>
      <c r="D74" s="36">
        <f>SUM(D77:D82)</f>
        <v>160810.4</v>
      </c>
      <c r="E74" s="36">
        <f>SUM(E77:E82)</f>
        <v>481334.4</v>
      </c>
      <c r="F74" s="36">
        <f t="shared" si="1"/>
        <v>320524</v>
      </c>
      <c r="G74" s="36">
        <f>SUM(G75:G82)</f>
        <v>745985.21</v>
      </c>
      <c r="H74" s="36">
        <f t="shared" si="2"/>
        <v>264650.80999999994</v>
      </c>
      <c r="I74" s="36">
        <f>SUM(I75:I82)</f>
        <v>1415464.28</v>
      </c>
      <c r="J74" s="36">
        <f t="shared" si="3"/>
        <v>669479.07000000018</v>
      </c>
      <c r="K74" s="36">
        <f>SUM(K75:K82)</f>
        <v>1480889.03</v>
      </c>
      <c r="L74" s="36">
        <f t="shared" si="4"/>
        <v>65424.75</v>
      </c>
      <c r="M74" s="36"/>
      <c r="N74" s="38">
        <f>SUM(N75:N83)</f>
        <v>11450</v>
      </c>
      <c r="T74" s="51">
        <f t="shared" si="5"/>
        <v>1492339.0300000003</v>
      </c>
    </row>
    <row r="75" spans="1:20" ht="30">
      <c r="A75" s="26" t="s">
        <v>193</v>
      </c>
      <c r="C75" s="6">
        <v>0</v>
      </c>
      <c r="D75" s="37"/>
      <c r="E75" s="37"/>
      <c r="F75" s="35">
        <f t="shared" si="1"/>
        <v>0</v>
      </c>
      <c r="G75" s="35">
        <v>0</v>
      </c>
      <c r="H75" s="35">
        <f t="shared" si="2"/>
        <v>0</v>
      </c>
      <c r="I75" s="35">
        <v>0</v>
      </c>
      <c r="J75" s="35">
        <v>0</v>
      </c>
      <c r="K75" s="35">
        <v>0</v>
      </c>
      <c r="L75" s="35">
        <v>0</v>
      </c>
      <c r="M75" s="35">
        <v>11210</v>
      </c>
      <c r="N75" s="41">
        <f t="shared" ref="N75:N82" si="14">SUM(M75-C75-D75-F75-H75-J75-L75)</f>
        <v>11210</v>
      </c>
      <c r="T75" s="50">
        <f t="shared" si="5"/>
        <v>11210</v>
      </c>
    </row>
    <row r="76" spans="1:20">
      <c r="A76" s="8" t="s">
        <v>194</v>
      </c>
      <c r="C76" s="6"/>
      <c r="D76" s="37"/>
      <c r="E76" s="37"/>
      <c r="F76" s="35">
        <f t="shared" ref="F76:F140" si="15">SUM(E76-D76-C76)</f>
        <v>0</v>
      </c>
      <c r="G76" s="35">
        <v>0</v>
      </c>
      <c r="H76" s="35">
        <f t="shared" ref="H76:H140" si="16">SUM(G76-C76-D76-F76)</f>
        <v>0</v>
      </c>
      <c r="I76" s="35">
        <v>0</v>
      </c>
      <c r="J76" s="35">
        <f t="shared" ref="J76:J140" si="17">SUM(I76-C76-D76-F76-H76)</f>
        <v>0</v>
      </c>
      <c r="K76" s="35">
        <v>0</v>
      </c>
      <c r="L76" s="35">
        <f t="shared" ref="L76:L140" si="18">SUM(K76-C76-D76-F76-H76-J76)</f>
        <v>0</v>
      </c>
      <c r="M76" s="35">
        <v>0</v>
      </c>
      <c r="N76" s="40">
        <f t="shared" si="14"/>
        <v>0</v>
      </c>
      <c r="T76" s="50">
        <f t="shared" ref="T76:T140" si="19">+C76+D76+F76+H76+J76+L76+N76+O76+P76+Q76+R76+S76</f>
        <v>0</v>
      </c>
    </row>
    <row r="77" spans="1:20" ht="45">
      <c r="A77" s="26" t="s">
        <v>136</v>
      </c>
      <c r="C77" s="6">
        <v>0</v>
      </c>
      <c r="D77" s="35">
        <v>0</v>
      </c>
      <c r="E77" s="35">
        <v>312500</v>
      </c>
      <c r="F77" s="35">
        <f t="shared" si="15"/>
        <v>312500</v>
      </c>
      <c r="G77" s="35">
        <v>394881.7</v>
      </c>
      <c r="H77" s="35">
        <f t="shared" si="16"/>
        <v>82381.700000000012</v>
      </c>
      <c r="I77" s="35">
        <v>394881.7</v>
      </c>
      <c r="J77" s="35">
        <f t="shared" si="17"/>
        <v>0</v>
      </c>
      <c r="K77" s="35">
        <v>394881.7</v>
      </c>
      <c r="L77" s="35">
        <f t="shared" si="18"/>
        <v>0</v>
      </c>
      <c r="M77" s="35">
        <v>394881.7</v>
      </c>
      <c r="N77" s="40">
        <f t="shared" si="14"/>
        <v>0</v>
      </c>
      <c r="T77" s="50">
        <f t="shared" si="19"/>
        <v>394881.7</v>
      </c>
    </row>
    <row r="78" spans="1:20" ht="45">
      <c r="A78" s="8" t="s">
        <v>195</v>
      </c>
      <c r="C78" s="6"/>
      <c r="D78" s="35"/>
      <c r="E78" s="35"/>
      <c r="F78" s="35">
        <f t="shared" si="15"/>
        <v>0</v>
      </c>
      <c r="G78" s="35">
        <v>27022</v>
      </c>
      <c r="H78" s="35">
        <f t="shared" si="16"/>
        <v>27022</v>
      </c>
      <c r="I78" s="35">
        <v>27022</v>
      </c>
      <c r="J78" s="35">
        <f t="shared" si="17"/>
        <v>0</v>
      </c>
      <c r="K78" s="35">
        <v>27022</v>
      </c>
      <c r="L78" s="35">
        <f t="shared" si="18"/>
        <v>0</v>
      </c>
      <c r="M78" s="35">
        <v>27022</v>
      </c>
      <c r="N78" s="40">
        <f t="shared" si="14"/>
        <v>0</v>
      </c>
      <c r="T78" s="50">
        <f t="shared" si="19"/>
        <v>27022</v>
      </c>
    </row>
    <row r="79" spans="1:20" ht="45">
      <c r="A79" s="26" t="s">
        <v>137</v>
      </c>
      <c r="C79" s="6">
        <v>0</v>
      </c>
      <c r="D79" s="35">
        <v>0</v>
      </c>
      <c r="E79" s="35">
        <v>0</v>
      </c>
      <c r="F79" s="35">
        <f t="shared" si="15"/>
        <v>0</v>
      </c>
      <c r="G79" s="35">
        <v>0</v>
      </c>
      <c r="H79" s="35">
        <f t="shared" si="16"/>
        <v>0</v>
      </c>
      <c r="I79" s="35">
        <v>0</v>
      </c>
      <c r="J79" s="35">
        <f t="shared" si="17"/>
        <v>0</v>
      </c>
      <c r="K79" s="35">
        <v>0</v>
      </c>
      <c r="L79" s="35">
        <f t="shared" si="18"/>
        <v>0</v>
      </c>
      <c r="M79" s="35">
        <v>0</v>
      </c>
      <c r="N79" s="40">
        <f t="shared" si="14"/>
        <v>0</v>
      </c>
      <c r="T79" s="50">
        <f t="shared" si="19"/>
        <v>0</v>
      </c>
    </row>
    <row r="80" spans="1:20" ht="45">
      <c r="A80" s="8" t="s">
        <v>138</v>
      </c>
      <c r="C80" s="6">
        <v>0</v>
      </c>
      <c r="D80" s="35">
        <v>0</v>
      </c>
      <c r="E80" s="35">
        <v>8024</v>
      </c>
      <c r="F80" s="35">
        <f t="shared" si="15"/>
        <v>8024</v>
      </c>
      <c r="G80" s="35">
        <v>84244.15</v>
      </c>
      <c r="H80" s="35">
        <f t="shared" si="16"/>
        <v>76220.149999999994</v>
      </c>
      <c r="I80" s="35">
        <v>84544.15</v>
      </c>
      <c r="J80" s="35">
        <f t="shared" si="17"/>
        <v>300</v>
      </c>
      <c r="K80" s="35">
        <v>149968.9</v>
      </c>
      <c r="L80" s="35">
        <f t="shared" si="18"/>
        <v>65424.75</v>
      </c>
      <c r="M80" s="35">
        <v>150208.9</v>
      </c>
      <c r="N80" s="40">
        <f t="shared" si="14"/>
        <v>240</v>
      </c>
      <c r="T80" s="50">
        <f t="shared" si="19"/>
        <v>150208.9</v>
      </c>
    </row>
    <row r="81" spans="1:20" ht="45">
      <c r="A81" s="8" t="s">
        <v>191</v>
      </c>
      <c r="C81" s="6"/>
      <c r="D81" s="35">
        <v>160810.4</v>
      </c>
      <c r="E81" s="35">
        <v>160810.4</v>
      </c>
      <c r="F81" s="35">
        <f t="shared" si="15"/>
        <v>0</v>
      </c>
      <c r="G81" s="35">
        <v>239837.36</v>
      </c>
      <c r="H81" s="35">
        <f t="shared" si="16"/>
        <v>79026.959999999992</v>
      </c>
      <c r="I81" s="35">
        <v>514210.96</v>
      </c>
      <c r="J81" s="35">
        <f t="shared" si="17"/>
        <v>274373.60000000009</v>
      </c>
      <c r="K81" s="35">
        <v>514210.96</v>
      </c>
      <c r="L81" s="35">
        <f t="shared" si="18"/>
        <v>0</v>
      </c>
      <c r="M81" s="35">
        <v>514210.96</v>
      </c>
      <c r="N81" s="40">
        <f t="shared" si="14"/>
        <v>0</v>
      </c>
      <c r="T81" s="50">
        <f t="shared" si="19"/>
        <v>514210.96000000008</v>
      </c>
    </row>
    <row r="82" spans="1:20">
      <c r="A82" s="26" t="s">
        <v>139</v>
      </c>
      <c r="C82" s="6">
        <v>0</v>
      </c>
      <c r="D82" s="35">
        <v>0</v>
      </c>
      <c r="E82" s="35">
        <v>0</v>
      </c>
      <c r="F82" s="35">
        <f t="shared" si="15"/>
        <v>0</v>
      </c>
      <c r="G82" s="35">
        <v>0</v>
      </c>
      <c r="H82" s="35">
        <f t="shared" si="16"/>
        <v>0</v>
      </c>
      <c r="I82" s="35">
        <v>394805.47</v>
      </c>
      <c r="J82" s="35">
        <f t="shared" si="17"/>
        <v>394805.47</v>
      </c>
      <c r="K82" s="35">
        <v>394805.47</v>
      </c>
      <c r="L82" s="35">
        <f t="shared" si="18"/>
        <v>0</v>
      </c>
      <c r="M82" s="35">
        <v>394805.47</v>
      </c>
      <c r="N82" s="40">
        <f t="shared" si="14"/>
        <v>0</v>
      </c>
      <c r="T82" s="50">
        <f t="shared" si="19"/>
        <v>394805.47</v>
      </c>
    </row>
    <row r="83" spans="1:20">
      <c r="A83" s="26"/>
      <c r="C83" s="6"/>
      <c r="D83" s="35"/>
      <c r="E83" s="35"/>
      <c r="F83" s="35">
        <f t="shared" si="15"/>
        <v>0</v>
      </c>
      <c r="G83" s="35"/>
      <c r="H83" s="35">
        <f t="shared" si="16"/>
        <v>0</v>
      </c>
      <c r="I83" s="35"/>
      <c r="J83" s="35">
        <f t="shared" si="17"/>
        <v>0</v>
      </c>
      <c r="K83" s="35"/>
      <c r="L83" s="35">
        <f t="shared" si="18"/>
        <v>0</v>
      </c>
      <c r="M83" s="35"/>
      <c r="N83" s="40"/>
      <c r="T83" s="49">
        <f t="shared" si="19"/>
        <v>0</v>
      </c>
    </row>
    <row r="84" spans="1:20" ht="30">
      <c r="A84" s="24" t="s">
        <v>15</v>
      </c>
      <c r="C84" s="6"/>
      <c r="D84" s="35"/>
      <c r="E84" s="36">
        <f>SUM(E86:E96)</f>
        <v>90000</v>
      </c>
      <c r="F84" s="36">
        <f t="shared" si="15"/>
        <v>90000</v>
      </c>
      <c r="G84" s="36">
        <f>SUM(G86:G96)</f>
        <v>4455200</v>
      </c>
      <c r="H84" s="36">
        <f t="shared" si="16"/>
        <v>4365200</v>
      </c>
      <c r="I84" s="36">
        <f>SUM(I86:I96)</f>
        <v>5031252.58</v>
      </c>
      <c r="J84" s="36">
        <f t="shared" si="17"/>
        <v>576052.58000000007</v>
      </c>
      <c r="K84" s="36">
        <f>SUM(K86:K96)</f>
        <v>5031252.58</v>
      </c>
      <c r="L84" s="35">
        <f t="shared" si="18"/>
        <v>0</v>
      </c>
      <c r="M84" s="35"/>
      <c r="N84" s="38">
        <f>SUM(N85:N99)</f>
        <v>361095.47000000003</v>
      </c>
      <c r="T84" s="51">
        <f t="shared" si="19"/>
        <v>5392348.0499999998</v>
      </c>
    </row>
    <row r="85" spans="1:20">
      <c r="A85" s="24"/>
      <c r="C85" s="6"/>
      <c r="D85" s="35"/>
      <c r="E85" s="35"/>
      <c r="F85" s="35">
        <f t="shared" si="15"/>
        <v>0</v>
      </c>
      <c r="G85" s="35"/>
      <c r="H85" s="35">
        <f t="shared" si="16"/>
        <v>0</v>
      </c>
      <c r="I85" s="35"/>
      <c r="J85" s="35">
        <f t="shared" si="17"/>
        <v>0</v>
      </c>
      <c r="K85" s="35"/>
      <c r="L85" s="35">
        <f t="shared" si="18"/>
        <v>0</v>
      </c>
      <c r="M85" s="35"/>
      <c r="N85" s="40"/>
      <c r="T85" s="49">
        <f t="shared" si="19"/>
        <v>0</v>
      </c>
    </row>
    <row r="86" spans="1:20" ht="30">
      <c r="A86" s="26" t="s">
        <v>140</v>
      </c>
      <c r="C86" s="6">
        <v>0</v>
      </c>
      <c r="D86" s="35">
        <v>0</v>
      </c>
      <c r="E86" s="35">
        <v>0</v>
      </c>
      <c r="F86" s="35">
        <f t="shared" si="15"/>
        <v>0</v>
      </c>
      <c r="G86" s="35">
        <v>0</v>
      </c>
      <c r="H86" s="35">
        <f t="shared" si="16"/>
        <v>0</v>
      </c>
      <c r="I86" s="35">
        <v>6555.08</v>
      </c>
      <c r="J86" s="35">
        <f t="shared" si="17"/>
        <v>6555.08</v>
      </c>
      <c r="K86" s="35">
        <v>6555.08</v>
      </c>
      <c r="L86" s="35">
        <f t="shared" si="18"/>
        <v>0</v>
      </c>
      <c r="M86" s="35">
        <v>7114.96</v>
      </c>
      <c r="N86" s="40">
        <f t="shared" ref="N86:N96" si="20">SUM(M86-C86-D86-F86-H86-J86-L86)</f>
        <v>559.88000000000011</v>
      </c>
      <c r="T86" s="50">
        <f t="shared" si="19"/>
        <v>7114.96</v>
      </c>
    </row>
    <row r="87" spans="1:20" ht="30">
      <c r="A87" s="8" t="s">
        <v>141</v>
      </c>
      <c r="C87" s="6">
        <v>0</v>
      </c>
      <c r="D87" s="35">
        <v>0</v>
      </c>
      <c r="E87" s="35">
        <v>0</v>
      </c>
      <c r="F87" s="35">
        <f t="shared" si="15"/>
        <v>0</v>
      </c>
      <c r="G87" s="35">
        <v>0</v>
      </c>
      <c r="H87" s="35">
        <f t="shared" si="16"/>
        <v>0</v>
      </c>
      <c r="I87" s="35">
        <v>0</v>
      </c>
      <c r="J87" s="35">
        <f t="shared" si="17"/>
        <v>0</v>
      </c>
      <c r="K87" s="35">
        <v>0</v>
      </c>
      <c r="L87" s="35">
        <f t="shared" si="18"/>
        <v>0</v>
      </c>
      <c r="M87" s="35">
        <v>0</v>
      </c>
      <c r="N87" s="40">
        <f t="shared" si="20"/>
        <v>0</v>
      </c>
      <c r="T87" s="50">
        <f t="shared" si="19"/>
        <v>0</v>
      </c>
    </row>
    <row r="88" spans="1:20">
      <c r="A88" s="8" t="s">
        <v>142</v>
      </c>
      <c r="C88" s="6">
        <v>0</v>
      </c>
      <c r="D88" s="35">
        <v>0</v>
      </c>
      <c r="E88" s="35">
        <v>0</v>
      </c>
      <c r="F88" s="35">
        <f t="shared" si="15"/>
        <v>0</v>
      </c>
      <c r="G88" s="35">
        <v>0</v>
      </c>
      <c r="H88" s="35">
        <f t="shared" si="16"/>
        <v>0</v>
      </c>
      <c r="I88" s="35">
        <v>0</v>
      </c>
      <c r="J88" s="35">
        <f t="shared" si="17"/>
        <v>0</v>
      </c>
      <c r="K88" s="35">
        <v>0</v>
      </c>
      <c r="L88" s="35">
        <f t="shared" si="18"/>
        <v>0</v>
      </c>
      <c r="M88" s="35">
        <v>0</v>
      </c>
      <c r="N88" s="40">
        <f t="shared" si="20"/>
        <v>0</v>
      </c>
      <c r="T88" s="50">
        <f t="shared" si="19"/>
        <v>0</v>
      </c>
    </row>
    <row r="89" spans="1:20">
      <c r="A89" s="26" t="s">
        <v>143</v>
      </c>
      <c r="C89" s="6">
        <v>0</v>
      </c>
      <c r="D89" s="35">
        <v>0</v>
      </c>
      <c r="E89" s="35">
        <v>0</v>
      </c>
      <c r="F89" s="35">
        <f t="shared" si="15"/>
        <v>0</v>
      </c>
      <c r="G89" s="35">
        <v>0</v>
      </c>
      <c r="H89" s="35">
        <f t="shared" si="16"/>
        <v>0</v>
      </c>
      <c r="I89" s="35">
        <v>0</v>
      </c>
      <c r="J89" s="35">
        <f t="shared" si="17"/>
        <v>0</v>
      </c>
      <c r="K89" s="35">
        <v>0</v>
      </c>
      <c r="L89" s="35">
        <f t="shared" si="18"/>
        <v>0</v>
      </c>
      <c r="M89" s="35">
        <v>0</v>
      </c>
      <c r="N89" s="40">
        <f t="shared" si="20"/>
        <v>0</v>
      </c>
      <c r="T89" s="50">
        <f t="shared" si="19"/>
        <v>0</v>
      </c>
    </row>
    <row r="90" spans="1:20">
      <c r="A90" s="8" t="s">
        <v>144</v>
      </c>
      <c r="C90" s="6">
        <v>0</v>
      </c>
      <c r="D90" s="35">
        <v>0</v>
      </c>
      <c r="E90" s="35">
        <v>0</v>
      </c>
      <c r="F90" s="35">
        <f t="shared" si="15"/>
        <v>0</v>
      </c>
      <c r="G90" s="35">
        <v>0</v>
      </c>
      <c r="H90" s="35">
        <f t="shared" si="16"/>
        <v>0</v>
      </c>
      <c r="I90" s="35">
        <v>0</v>
      </c>
      <c r="J90" s="35">
        <f t="shared" si="17"/>
        <v>0</v>
      </c>
      <c r="K90" s="35">
        <v>0</v>
      </c>
      <c r="L90" s="35">
        <f t="shared" si="18"/>
        <v>0</v>
      </c>
      <c r="M90" s="35">
        <v>123310</v>
      </c>
      <c r="N90" s="40">
        <f t="shared" si="20"/>
        <v>123310</v>
      </c>
      <c r="T90" s="50">
        <f t="shared" si="19"/>
        <v>123310</v>
      </c>
    </row>
    <row r="91" spans="1:20" ht="45">
      <c r="A91" s="8" t="s">
        <v>196</v>
      </c>
      <c r="C91" s="6"/>
      <c r="D91" s="35"/>
      <c r="E91" s="35"/>
      <c r="F91" s="35">
        <f t="shared" si="15"/>
        <v>0</v>
      </c>
      <c r="G91" s="35">
        <v>0</v>
      </c>
      <c r="H91" s="35">
        <f t="shared" si="16"/>
        <v>0</v>
      </c>
      <c r="I91" s="35">
        <v>21004</v>
      </c>
      <c r="J91" s="35">
        <f t="shared" si="17"/>
        <v>21004</v>
      </c>
      <c r="K91" s="35">
        <v>21004</v>
      </c>
      <c r="L91" s="35">
        <f t="shared" si="18"/>
        <v>0</v>
      </c>
      <c r="M91" s="35">
        <v>21004</v>
      </c>
      <c r="N91" s="40">
        <f t="shared" si="20"/>
        <v>0</v>
      </c>
      <c r="T91" s="50">
        <f t="shared" si="19"/>
        <v>21004</v>
      </c>
    </row>
    <row r="92" spans="1:20">
      <c r="A92" s="8" t="s">
        <v>145</v>
      </c>
      <c r="C92" s="6">
        <v>0</v>
      </c>
      <c r="D92" s="35">
        <v>0</v>
      </c>
      <c r="E92" s="35">
        <v>0</v>
      </c>
      <c r="F92" s="35">
        <f t="shared" si="15"/>
        <v>0</v>
      </c>
      <c r="G92" s="35">
        <v>0</v>
      </c>
      <c r="H92" s="35">
        <f t="shared" si="16"/>
        <v>0</v>
      </c>
      <c r="I92" s="35">
        <v>565220</v>
      </c>
      <c r="J92" s="35">
        <f t="shared" si="17"/>
        <v>565220</v>
      </c>
      <c r="K92" s="35">
        <v>565220</v>
      </c>
      <c r="L92" s="35">
        <f t="shared" si="18"/>
        <v>0</v>
      </c>
      <c r="M92" s="35">
        <v>565220</v>
      </c>
      <c r="N92" s="40">
        <f t="shared" si="20"/>
        <v>0</v>
      </c>
      <c r="T92" s="50">
        <f t="shared" si="19"/>
        <v>565220</v>
      </c>
    </row>
    <row r="93" spans="1:20">
      <c r="A93" s="8" t="s">
        <v>146</v>
      </c>
      <c r="C93" s="6">
        <v>0</v>
      </c>
      <c r="D93" s="35">
        <v>0</v>
      </c>
      <c r="E93" s="35">
        <v>0</v>
      </c>
      <c r="F93" s="35">
        <f t="shared" si="15"/>
        <v>0</v>
      </c>
      <c r="G93" s="35">
        <v>3026761.5</v>
      </c>
      <c r="H93" s="35">
        <f t="shared" si="16"/>
        <v>3026761.5</v>
      </c>
      <c r="I93" s="35">
        <v>3026761.5</v>
      </c>
      <c r="J93" s="35">
        <f t="shared" si="17"/>
        <v>0</v>
      </c>
      <c r="K93" s="35">
        <v>3026761.5</v>
      </c>
      <c r="L93" s="35">
        <f t="shared" si="18"/>
        <v>0</v>
      </c>
      <c r="M93" s="35">
        <v>3026761.5</v>
      </c>
      <c r="N93" s="40">
        <f t="shared" si="20"/>
        <v>0</v>
      </c>
      <c r="T93" s="50">
        <f t="shared" si="19"/>
        <v>3026761.5</v>
      </c>
    </row>
    <row r="94" spans="1:20" ht="30">
      <c r="A94" s="8" t="s">
        <v>147</v>
      </c>
      <c r="C94" s="6">
        <v>0</v>
      </c>
      <c r="D94" s="35">
        <v>0</v>
      </c>
      <c r="E94" s="35">
        <v>0</v>
      </c>
      <c r="F94" s="35">
        <f t="shared" si="15"/>
        <v>0</v>
      </c>
      <c r="G94" s="35">
        <v>765112</v>
      </c>
      <c r="H94" s="35">
        <f t="shared" si="16"/>
        <v>765112</v>
      </c>
      <c r="I94" s="35">
        <v>765112</v>
      </c>
      <c r="J94" s="35">
        <f t="shared" si="17"/>
        <v>0</v>
      </c>
      <c r="K94" s="35">
        <v>765112</v>
      </c>
      <c r="L94" s="35">
        <f t="shared" si="18"/>
        <v>0</v>
      </c>
      <c r="M94" s="35">
        <v>765112</v>
      </c>
      <c r="N94" s="40">
        <f t="shared" si="20"/>
        <v>0</v>
      </c>
      <c r="T94" s="50">
        <f t="shared" si="19"/>
        <v>765112</v>
      </c>
    </row>
    <row r="95" spans="1:20" ht="30">
      <c r="A95" s="8" t="s">
        <v>148</v>
      </c>
      <c r="C95" s="6">
        <v>0</v>
      </c>
      <c r="D95" s="35">
        <v>0</v>
      </c>
      <c r="E95" s="35">
        <v>90000</v>
      </c>
      <c r="F95" s="35">
        <f t="shared" si="15"/>
        <v>90000</v>
      </c>
      <c r="G95" s="35">
        <v>663326.5</v>
      </c>
      <c r="H95" s="35">
        <f t="shared" si="16"/>
        <v>573326.5</v>
      </c>
      <c r="I95" s="35">
        <v>646600</v>
      </c>
      <c r="J95" s="35">
        <f t="shared" si="17"/>
        <v>-16726.5</v>
      </c>
      <c r="K95" s="35">
        <v>646600</v>
      </c>
      <c r="L95" s="35">
        <f t="shared" si="18"/>
        <v>0</v>
      </c>
      <c r="M95" s="35">
        <v>883584</v>
      </c>
      <c r="N95" s="40">
        <f t="shared" si="20"/>
        <v>236984</v>
      </c>
      <c r="T95" s="50">
        <f t="shared" si="19"/>
        <v>883584</v>
      </c>
    </row>
    <row r="96" spans="1:20">
      <c r="A96" s="8" t="s">
        <v>149</v>
      </c>
      <c r="C96" s="6">
        <v>0</v>
      </c>
      <c r="D96" s="35">
        <v>0</v>
      </c>
      <c r="E96" s="35">
        <v>0</v>
      </c>
      <c r="F96" s="35">
        <f t="shared" si="15"/>
        <v>0</v>
      </c>
      <c r="G96" s="35">
        <v>0</v>
      </c>
      <c r="H96" s="35">
        <f t="shared" si="16"/>
        <v>0</v>
      </c>
      <c r="I96" s="35">
        <v>0</v>
      </c>
      <c r="J96" s="35">
        <f t="shared" si="17"/>
        <v>0</v>
      </c>
      <c r="K96" s="35">
        <v>0</v>
      </c>
      <c r="L96" s="35">
        <f t="shared" si="18"/>
        <v>0</v>
      </c>
      <c r="M96" s="35">
        <v>241.59</v>
      </c>
      <c r="N96" s="40">
        <f t="shared" si="20"/>
        <v>241.59</v>
      </c>
      <c r="T96" s="50">
        <f t="shared" si="19"/>
        <v>241.59</v>
      </c>
    </row>
    <row r="97" spans="1:20">
      <c r="A97" s="8"/>
      <c r="C97" s="6"/>
      <c r="D97" s="35"/>
      <c r="E97" s="35"/>
      <c r="F97" s="35">
        <f t="shared" si="15"/>
        <v>0</v>
      </c>
      <c r="G97" s="35"/>
      <c r="H97" s="35">
        <f t="shared" si="16"/>
        <v>0</v>
      </c>
      <c r="I97" s="35"/>
      <c r="J97" s="35">
        <f t="shared" si="17"/>
        <v>0</v>
      </c>
      <c r="K97" s="35"/>
      <c r="L97" s="35">
        <f t="shared" si="18"/>
        <v>0</v>
      </c>
      <c r="M97" s="35"/>
      <c r="N97" s="40"/>
      <c r="T97" s="50">
        <f t="shared" si="19"/>
        <v>0</v>
      </c>
    </row>
    <row r="98" spans="1:20" ht="30">
      <c r="A98" s="24" t="s">
        <v>38</v>
      </c>
      <c r="C98" s="6"/>
      <c r="D98" s="35"/>
      <c r="E98" s="35"/>
      <c r="F98" s="35">
        <f t="shared" si="15"/>
        <v>0</v>
      </c>
      <c r="G98" s="35"/>
      <c r="H98" s="35">
        <f t="shared" si="16"/>
        <v>0</v>
      </c>
      <c r="I98" s="35"/>
      <c r="J98" s="35">
        <f t="shared" si="17"/>
        <v>0</v>
      </c>
      <c r="K98" s="35"/>
      <c r="L98" s="35">
        <f t="shared" si="18"/>
        <v>0</v>
      </c>
      <c r="M98" s="35"/>
      <c r="N98" s="40"/>
      <c r="T98" s="50">
        <f t="shared" si="19"/>
        <v>0</v>
      </c>
    </row>
    <row r="99" spans="1:20">
      <c r="A99" s="8"/>
      <c r="C99" s="6"/>
      <c r="D99" s="35"/>
      <c r="E99" s="35"/>
      <c r="F99" s="35">
        <f t="shared" si="15"/>
        <v>0</v>
      </c>
      <c r="G99" s="35"/>
      <c r="H99" s="35">
        <f t="shared" si="16"/>
        <v>0</v>
      </c>
      <c r="I99" s="35"/>
      <c r="J99" s="35">
        <f t="shared" si="17"/>
        <v>0</v>
      </c>
      <c r="K99" s="35"/>
      <c r="L99" s="35">
        <f t="shared" si="18"/>
        <v>0</v>
      </c>
      <c r="M99" s="35"/>
      <c r="N99" s="40"/>
      <c r="T99" s="50">
        <f t="shared" si="19"/>
        <v>0</v>
      </c>
    </row>
    <row r="100" spans="1:20" ht="15.75">
      <c r="A100" s="3" t="s">
        <v>16</v>
      </c>
      <c r="C100" s="45">
        <v>0</v>
      </c>
      <c r="D100" s="34">
        <f>SUM(D102+D113+D150)</f>
        <v>274665.19</v>
      </c>
      <c r="E100" s="34">
        <f>SUM(E102+E113+E127+E138+E150)</f>
        <v>1043299.0599999999</v>
      </c>
      <c r="F100" s="34">
        <f t="shared" si="15"/>
        <v>768633.86999999988</v>
      </c>
      <c r="G100" s="34">
        <f>SUM(G102+G107+G113+G122+G127+G138+G150)</f>
        <v>3214892.2700000005</v>
      </c>
      <c r="H100" s="34">
        <f t="shared" si="16"/>
        <v>2171593.2100000009</v>
      </c>
      <c r="I100" s="34">
        <f>SUM(I102+I107+I113+I122+I127+I138+I150)</f>
        <v>5104296.3</v>
      </c>
      <c r="J100" s="34">
        <f t="shared" si="17"/>
        <v>1889404.0299999984</v>
      </c>
      <c r="K100" s="34">
        <f>SUM(K102+K107+K113+K122+K127+K138+K150)</f>
        <v>7047094.5800000001</v>
      </c>
      <c r="L100" s="34">
        <f t="shared" si="18"/>
        <v>1942798.2800000003</v>
      </c>
      <c r="M100" s="34"/>
      <c r="N100" s="44">
        <f>SUM(N102+N107+N113+N122+N127+N138+N150)</f>
        <v>1592272.7499999998</v>
      </c>
      <c r="T100" s="48">
        <f t="shared" si="19"/>
        <v>8639367.3299999982</v>
      </c>
    </row>
    <row r="101" spans="1:20">
      <c r="A101" s="3"/>
      <c r="C101" s="4"/>
      <c r="D101" s="35"/>
      <c r="E101" s="35"/>
      <c r="F101" s="35">
        <f t="shared" si="15"/>
        <v>0</v>
      </c>
      <c r="G101" s="35"/>
      <c r="H101" s="35">
        <f t="shared" si="16"/>
        <v>0</v>
      </c>
      <c r="I101" s="35"/>
      <c r="J101" s="35">
        <f t="shared" si="17"/>
        <v>0</v>
      </c>
      <c r="K101" s="35"/>
      <c r="L101" s="35">
        <f t="shared" si="18"/>
        <v>0</v>
      </c>
      <c r="M101" s="35"/>
      <c r="N101" s="40"/>
      <c r="T101" s="49">
        <f t="shared" si="19"/>
        <v>0</v>
      </c>
    </row>
    <row r="102" spans="1:20" ht="30">
      <c r="A102" s="24" t="s">
        <v>17</v>
      </c>
      <c r="C102" s="4"/>
      <c r="D102" s="36">
        <f>SUM(D103)</f>
        <v>234036.19</v>
      </c>
      <c r="E102" s="36">
        <f>SUM(E103:E104)</f>
        <v>251441.19</v>
      </c>
      <c r="F102" s="36">
        <f t="shared" si="15"/>
        <v>17405</v>
      </c>
      <c r="G102" s="36">
        <f>SUM(G103:G105)</f>
        <v>559174.27</v>
      </c>
      <c r="H102" s="36">
        <f t="shared" si="16"/>
        <v>307733.08</v>
      </c>
      <c r="I102" s="36">
        <f>SUM(I103:I105)</f>
        <v>591972.34</v>
      </c>
      <c r="J102" s="36">
        <f t="shared" si="17"/>
        <v>32798.069999999949</v>
      </c>
      <c r="K102" s="36">
        <f>SUM(K103:K105)</f>
        <v>715504.09</v>
      </c>
      <c r="L102" s="36">
        <f t="shared" si="18"/>
        <v>123531.75</v>
      </c>
      <c r="M102" s="36"/>
      <c r="N102" s="38">
        <f>SUM(N103:N105)</f>
        <v>365892.22000000003</v>
      </c>
      <c r="T102" s="50">
        <f t="shared" si="19"/>
        <v>1081396.31</v>
      </c>
    </row>
    <row r="103" spans="1:20" ht="30">
      <c r="A103" s="26" t="s">
        <v>150</v>
      </c>
      <c r="C103" s="6">
        <v>0</v>
      </c>
      <c r="D103" s="35">
        <v>234036.19</v>
      </c>
      <c r="E103" s="35">
        <v>234036.19</v>
      </c>
      <c r="F103" s="35">
        <f t="shared" si="15"/>
        <v>0</v>
      </c>
      <c r="G103" s="35">
        <v>512481.67</v>
      </c>
      <c r="H103" s="35">
        <f t="shared" si="16"/>
        <v>278445.48</v>
      </c>
      <c r="I103" s="35">
        <v>542872.54</v>
      </c>
      <c r="J103" s="35">
        <f t="shared" si="17"/>
        <v>30390.870000000054</v>
      </c>
      <c r="K103" s="35">
        <v>662628.29</v>
      </c>
      <c r="L103" s="35">
        <f t="shared" si="18"/>
        <v>119755.75</v>
      </c>
      <c r="M103" s="35">
        <v>1028520.51</v>
      </c>
      <c r="N103" s="40">
        <f t="shared" ref="N103:N105" si="21">SUM(M103-C103-D103-F103-H103-J103-L103)</f>
        <v>365892.22000000003</v>
      </c>
      <c r="T103" s="50">
        <f t="shared" si="19"/>
        <v>1028520.51</v>
      </c>
    </row>
    <row r="104" spans="1:20" ht="30">
      <c r="A104" s="8" t="s">
        <v>192</v>
      </c>
      <c r="C104" s="6"/>
      <c r="D104" s="35"/>
      <c r="E104" s="35">
        <v>17405</v>
      </c>
      <c r="F104" s="35">
        <f t="shared" si="15"/>
        <v>17405</v>
      </c>
      <c r="G104" s="35">
        <v>46692.6</v>
      </c>
      <c r="H104" s="35">
        <f t="shared" si="16"/>
        <v>29287.599999999999</v>
      </c>
      <c r="I104" s="35">
        <v>46692.6</v>
      </c>
      <c r="J104" s="35">
        <f t="shared" si="17"/>
        <v>0</v>
      </c>
      <c r="K104" s="35">
        <v>50468.6</v>
      </c>
      <c r="L104" s="35">
        <f t="shared" si="18"/>
        <v>3776</v>
      </c>
      <c r="M104" s="35">
        <v>50468.6</v>
      </c>
      <c r="N104" s="40">
        <f t="shared" si="21"/>
        <v>0</v>
      </c>
      <c r="T104" s="50">
        <f t="shared" si="19"/>
        <v>50468.6</v>
      </c>
    </row>
    <row r="105" spans="1:20" ht="30">
      <c r="A105" s="8" t="s">
        <v>197</v>
      </c>
      <c r="C105" s="6"/>
      <c r="D105" s="35"/>
      <c r="E105" s="35"/>
      <c r="F105" s="35">
        <f t="shared" si="15"/>
        <v>0</v>
      </c>
      <c r="G105" s="35">
        <v>0</v>
      </c>
      <c r="H105" s="35">
        <f t="shared" si="16"/>
        <v>0</v>
      </c>
      <c r="I105" s="35">
        <v>2407.1999999999998</v>
      </c>
      <c r="J105" s="35">
        <f t="shared" si="17"/>
        <v>2407.1999999999998</v>
      </c>
      <c r="K105" s="35">
        <v>2407.1999999999998</v>
      </c>
      <c r="L105" s="35">
        <f t="shared" si="18"/>
        <v>0</v>
      </c>
      <c r="M105" s="35">
        <v>2407.1999999999998</v>
      </c>
      <c r="N105" s="40">
        <f t="shared" si="21"/>
        <v>0</v>
      </c>
      <c r="T105" s="50">
        <f t="shared" si="19"/>
        <v>2407.1999999999998</v>
      </c>
    </row>
    <row r="106" spans="1:20">
      <c r="A106" s="26"/>
      <c r="C106" s="6"/>
      <c r="D106" s="35"/>
      <c r="E106" s="35"/>
      <c r="F106" s="35">
        <f t="shared" si="15"/>
        <v>0</v>
      </c>
      <c r="G106" s="35"/>
      <c r="H106" s="35">
        <f t="shared" si="16"/>
        <v>0</v>
      </c>
      <c r="I106" s="35"/>
      <c r="J106" s="35">
        <f t="shared" si="17"/>
        <v>0</v>
      </c>
      <c r="K106" s="35"/>
      <c r="L106" s="35">
        <f t="shared" si="18"/>
        <v>0</v>
      </c>
      <c r="M106" s="35"/>
      <c r="N106" s="40"/>
      <c r="T106" s="49">
        <f t="shared" si="19"/>
        <v>0</v>
      </c>
    </row>
    <row r="107" spans="1:20">
      <c r="A107" s="24" t="s">
        <v>18</v>
      </c>
      <c r="C107" s="6"/>
      <c r="D107" s="35"/>
      <c r="E107" s="35"/>
      <c r="F107" s="35">
        <f t="shared" si="15"/>
        <v>0</v>
      </c>
      <c r="G107" s="36">
        <f>SUM(G108:G111)</f>
        <v>47503.85</v>
      </c>
      <c r="H107" s="36">
        <f t="shared" si="16"/>
        <v>47503.85</v>
      </c>
      <c r="I107" s="36">
        <f>SUM(I108:I111)</f>
        <v>137478.85</v>
      </c>
      <c r="J107" s="36">
        <f t="shared" si="17"/>
        <v>89975</v>
      </c>
      <c r="K107" s="36">
        <f>SUM(K108:K111)</f>
        <v>160642.31</v>
      </c>
      <c r="L107" s="36">
        <f t="shared" si="18"/>
        <v>23163.459999999992</v>
      </c>
      <c r="M107" s="36"/>
      <c r="N107" s="38">
        <f>SUM(N108:N112)</f>
        <v>30090</v>
      </c>
      <c r="T107" s="49">
        <f t="shared" si="19"/>
        <v>190732.31</v>
      </c>
    </row>
    <row r="108" spans="1:20">
      <c r="A108" s="26" t="s">
        <v>151</v>
      </c>
      <c r="C108" s="6">
        <v>0</v>
      </c>
      <c r="D108" s="35">
        <v>0</v>
      </c>
      <c r="E108" s="35">
        <v>0</v>
      </c>
      <c r="F108" s="35">
        <f t="shared" si="15"/>
        <v>0</v>
      </c>
      <c r="G108" s="35">
        <v>0</v>
      </c>
      <c r="H108" s="35">
        <f t="shared" si="16"/>
        <v>0</v>
      </c>
      <c r="I108" s="35">
        <v>89975</v>
      </c>
      <c r="J108" s="35">
        <f t="shared" si="17"/>
        <v>89975</v>
      </c>
      <c r="K108" s="35">
        <v>89975</v>
      </c>
      <c r="L108" s="35">
        <f t="shared" si="18"/>
        <v>0</v>
      </c>
      <c r="M108" s="35">
        <v>89975</v>
      </c>
      <c r="N108" s="40">
        <f t="shared" ref="N108:N111" si="22">SUM(M108-C108-D108-F108-H108-J108-L108)</f>
        <v>0</v>
      </c>
      <c r="T108" s="50">
        <f t="shared" si="19"/>
        <v>89975</v>
      </c>
    </row>
    <row r="109" spans="1:20">
      <c r="A109" s="8" t="s">
        <v>214</v>
      </c>
      <c r="C109" s="6">
        <v>0</v>
      </c>
      <c r="D109" s="35">
        <v>0</v>
      </c>
      <c r="E109" s="35"/>
      <c r="F109" s="35">
        <v>0</v>
      </c>
      <c r="G109" s="35"/>
      <c r="H109" s="35">
        <v>0</v>
      </c>
      <c r="I109" s="35"/>
      <c r="J109" s="35">
        <v>0</v>
      </c>
      <c r="K109" s="35">
        <v>0</v>
      </c>
      <c r="L109" s="35">
        <v>0</v>
      </c>
      <c r="M109" s="35">
        <v>0</v>
      </c>
      <c r="N109" s="40">
        <f t="shared" si="22"/>
        <v>0</v>
      </c>
      <c r="T109" s="50"/>
    </row>
    <row r="110" spans="1:20">
      <c r="A110" s="8" t="s">
        <v>152</v>
      </c>
      <c r="C110" s="6">
        <v>0</v>
      </c>
      <c r="D110" s="35">
        <v>0</v>
      </c>
      <c r="E110" s="35">
        <v>0</v>
      </c>
      <c r="F110" s="35">
        <f t="shared" si="15"/>
        <v>0</v>
      </c>
      <c r="G110" s="35">
        <v>47503.85</v>
      </c>
      <c r="H110" s="35">
        <f t="shared" si="16"/>
        <v>47503.85</v>
      </c>
      <c r="I110" s="35">
        <v>47503.85</v>
      </c>
      <c r="J110" s="35">
        <f t="shared" si="17"/>
        <v>0</v>
      </c>
      <c r="K110" s="35">
        <v>70667.31</v>
      </c>
      <c r="L110" s="35">
        <f t="shared" si="18"/>
        <v>23163.46</v>
      </c>
      <c r="M110" s="35">
        <v>100757.31</v>
      </c>
      <c r="N110" s="40">
        <f t="shared" si="22"/>
        <v>30090</v>
      </c>
      <c r="T110" s="50">
        <f t="shared" si="19"/>
        <v>100757.31</v>
      </c>
    </row>
    <row r="111" spans="1:20">
      <c r="A111" s="8" t="s">
        <v>153</v>
      </c>
      <c r="C111" s="6">
        <v>0</v>
      </c>
      <c r="D111" s="35">
        <v>0</v>
      </c>
      <c r="E111" s="35">
        <v>0</v>
      </c>
      <c r="F111" s="35">
        <f t="shared" si="15"/>
        <v>0</v>
      </c>
      <c r="G111" s="35">
        <v>0</v>
      </c>
      <c r="H111" s="35">
        <f t="shared" si="16"/>
        <v>0</v>
      </c>
      <c r="I111" s="35">
        <v>0</v>
      </c>
      <c r="J111" s="35">
        <f t="shared" si="17"/>
        <v>0</v>
      </c>
      <c r="K111" s="35">
        <v>0</v>
      </c>
      <c r="L111" s="35">
        <f t="shared" si="18"/>
        <v>0</v>
      </c>
      <c r="M111" s="35">
        <v>0</v>
      </c>
      <c r="N111" s="40">
        <f t="shared" si="22"/>
        <v>0</v>
      </c>
      <c r="T111" s="50">
        <f t="shared" si="19"/>
        <v>0</v>
      </c>
    </row>
    <row r="112" spans="1:20">
      <c r="A112" s="8"/>
      <c r="C112" s="6"/>
      <c r="D112" s="35"/>
      <c r="E112" s="35"/>
      <c r="F112" s="35">
        <f t="shared" si="15"/>
        <v>0</v>
      </c>
      <c r="G112" s="35"/>
      <c r="H112" s="35">
        <f t="shared" si="16"/>
        <v>0</v>
      </c>
      <c r="I112" s="35"/>
      <c r="J112" s="35">
        <f t="shared" si="17"/>
        <v>0</v>
      </c>
      <c r="K112" s="35"/>
      <c r="L112" s="35">
        <f t="shared" si="18"/>
        <v>0</v>
      </c>
      <c r="M112" s="35"/>
      <c r="N112" s="40"/>
      <c r="T112" s="50">
        <f t="shared" si="19"/>
        <v>0</v>
      </c>
    </row>
    <row r="113" spans="1:20" ht="30">
      <c r="A113" s="24" t="s">
        <v>19</v>
      </c>
      <c r="C113" s="6"/>
      <c r="D113" s="36">
        <f>SUM(D114:D117)</f>
        <v>13666</v>
      </c>
      <c r="E113" s="36">
        <f>SUM(E114:E117)</f>
        <v>76759.070000000007</v>
      </c>
      <c r="F113" s="36">
        <f t="shared" si="15"/>
        <v>63093.070000000007</v>
      </c>
      <c r="G113" s="36">
        <f>SUM(G114:G117)</f>
        <v>756160.59000000008</v>
      </c>
      <c r="H113" s="36">
        <f t="shared" si="16"/>
        <v>679401.52</v>
      </c>
      <c r="I113" s="36">
        <f>SUM(I114:I117)</f>
        <v>935349.22000000009</v>
      </c>
      <c r="J113" s="36">
        <f t="shared" si="17"/>
        <v>179188.63000000012</v>
      </c>
      <c r="K113" s="36">
        <f>SUM(K114:K117)</f>
        <v>983611.22000000009</v>
      </c>
      <c r="L113" s="36">
        <f t="shared" si="18"/>
        <v>48262</v>
      </c>
      <c r="M113" s="36"/>
      <c r="N113" s="38">
        <f>SUM(N114:N118)</f>
        <v>935762.51999999979</v>
      </c>
      <c r="T113" s="49">
        <f t="shared" si="19"/>
        <v>1919373.74</v>
      </c>
    </row>
    <row r="114" spans="1:20">
      <c r="A114" s="26" t="s">
        <v>154</v>
      </c>
      <c r="C114" s="6">
        <v>0</v>
      </c>
      <c r="D114" s="35">
        <v>0</v>
      </c>
      <c r="E114" s="35">
        <v>0</v>
      </c>
      <c r="F114" s="35">
        <f t="shared" si="15"/>
        <v>0</v>
      </c>
      <c r="G114" s="35">
        <v>0</v>
      </c>
      <c r="H114" s="35">
        <f t="shared" si="16"/>
        <v>0</v>
      </c>
      <c r="I114" s="35">
        <v>6407.4</v>
      </c>
      <c r="J114" s="35">
        <f t="shared" si="17"/>
        <v>6407.4</v>
      </c>
      <c r="K114" s="35">
        <v>6407.4</v>
      </c>
      <c r="L114" s="35">
        <f t="shared" si="18"/>
        <v>0</v>
      </c>
      <c r="M114" s="35">
        <v>85118.12</v>
      </c>
      <c r="N114" s="40">
        <f t="shared" ref="N114:N117" si="23">SUM(M114-C114-D114-F114-H114-J114-L114)</f>
        <v>78710.720000000001</v>
      </c>
      <c r="T114" s="50">
        <f t="shared" si="19"/>
        <v>85118.12</v>
      </c>
    </row>
    <row r="115" spans="1:20" ht="30">
      <c r="A115" s="26" t="s">
        <v>155</v>
      </c>
      <c r="C115" s="6">
        <v>0</v>
      </c>
      <c r="D115" s="35">
        <v>0</v>
      </c>
      <c r="E115" s="35">
        <v>63093.07</v>
      </c>
      <c r="F115" s="35">
        <f t="shared" si="15"/>
        <v>63093.07</v>
      </c>
      <c r="G115" s="35">
        <v>730800.79</v>
      </c>
      <c r="H115" s="35">
        <f t="shared" si="16"/>
        <v>667707.72000000009</v>
      </c>
      <c r="I115" s="35">
        <v>903492.02</v>
      </c>
      <c r="J115" s="35">
        <f t="shared" si="17"/>
        <v>172691.22999999998</v>
      </c>
      <c r="K115" s="35">
        <v>951754.02</v>
      </c>
      <c r="L115" s="35">
        <f t="shared" si="18"/>
        <v>48262</v>
      </c>
      <c r="M115" s="35">
        <v>1808805.82</v>
      </c>
      <c r="N115" s="40">
        <f t="shared" si="23"/>
        <v>857051.79999999981</v>
      </c>
      <c r="T115" s="50">
        <f t="shared" si="19"/>
        <v>1808805.8199999998</v>
      </c>
    </row>
    <row r="116" spans="1:20" ht="30">
      <c r="A116" s="8" t="s">
        <v>198</v>
      </c>
      <c r="C116" s="6"/>
      <c r="D116" s="35"/>
      <c r="E116" s="35"/>
      <c r="F116" s="35">
        <f t="shared" si="15"/>
        <v>0</v>
      </c>
      <c r="G116" s="35">
        <v>11693.8</v>
      </c>
      <c r="H116" s="35">
        <f t="shared" si="16"/>
        <v>11693.8</v>
      </c>
      <c r="I116" s="35">
        <v>11693.8</v>
      </c>
      <c r="J116" s="35">
        <f t="shared" si="17"/>
        <v>0</v>
      </c>
      <c r="K116" s="35">
        <v>11693.8</v>
      </c>
      <c r="L116" s="35">
        <f t="shared" si="18"/>
        <v>0</v>
      </c>
      <c r="M116" s="35">
        <v>11693.8</v>
      </c>
      <c r="N116" s="40">
        <f t="shared" si="23"/>
        <v>0</v>
      </c>
      <c r="T116" s="50">
        <f t="shared" si="19"/>
        <v>11693.8</v>
      </c>
    </row>
    <row r="117" spans="1:20" ht="30">
      <c r="A117" s="8" t="s">
        <v>156</v>
      </c>
      <c r="C117" s="6">
        <v>0</v>
      </c>
      <c r="D117" s="35">
        <v>13666</v>
      </c>
      <c r="E117" s="35">
        <v>13666</v>
      </c>
      <c r="F117" s="35">
        <f t="shared" si="15"/>
        <v>0</v>
      </c>
      <c r="G117" s="35">
        <v>13666</v>
      </c>
      <c r="H117" s="35">
        <f t="shared" si="16"/>
        <v>0</v>
      </c>
      <c r="I117" s="35">
        <v>13756</v>
      </c>
      <c r="J117" s="35">
        <f t="shared" si="17"/>
        <v>90</v>
      </c>
      <c r="K117" s="35">
        <v>13756</v>
      </c>
      <c r="L117" s="35">
        <f t="shared" si="18"/>
        <v>0</v>
      </c>
      <c r="M117" s="35">
        <v>13756</v>
      </c>
      <c r="N117" s="40">
        <f t="shared" si="23"/>
        <v>0</v>
      </c>
      <c r="T117" s="50">
        <f t="shared" si="19"/>
        <v>13756</v>
      </c>
    </row>
    <row r="118" spans="1:20">
      <c r="A118" s="8"/>
      <c r="C118" s="6"/>
      <c r="D118" s="35"/>
      <c r="E118" s="35"/>
      <c r="F118" s="35">
        <f t="shared" si="15"/>
        <v>0</v>
      </c>
      <c r="G118" s="35"/>
      <c r="H118" s="35">
        <f t="shared" si="16"/>
        <v>0</v>
      </c>
      <c r="I118" s="35"/>
      <c r="J118" s="35">
        <f t="shared" si="17"/>
        <v>0</v>
      </c>
      <c r="K118" s="35"/>
      <c r="L118" s="35">
        <f t="shared" si="18"/>
        <v>0</v>
      </c>
      <c r="M118" s="35"/>
      <c r="N118" s="40"/>
      <c r="T118" s="50">
        <f t="shared" si="19"/>
        <v>0</v>
      </c>
    </row>
    <row r="119" spans="1:20">
      <c r="A119" s="24" t="s">
        <v>20</v>
      </c>
      <c r="C119" s="6"/>
      <c r="D119" s="35"/>
      <c r="E119" s="35"/>
      <c r="F119" s="35">
        <f t="shared" si="15"/>
        <v>0</v>
      </c>
      <c r="G119" s="35"/>
      <c r="H119" s="35">
        <f t="shared" si="16"/>
        <v>0</v>
      </c>
      <c r="I119" s="35"/>
      <c r="J119" s="35">
        <f t="shared" si="17"/>
        <v>0</v>
      </c>
      <c r="K119" s="35"/>
      <c r="L119" s="35">
        <f t="shared" si="18"/>
        <v>0</v>
      </c>
      <c r="M119" s="35"/>
      <c r="N119" s="40"/>
      <c r="T119" s="50">
        <f t="shared" si="19"/>
        <v>0</v>
      </c>
    </row>
    <row r="120" spans="1:20" ht="30">
      <c r="A120" s="26" t="s">
        <v>157</v>
      </c>
      <c r="C120" s="6">
        <v>0</v>
      </c>
      <c r="D120" s="35">
        <v>0</v>
      </c>
      <c r="E120" s="35">
        <v>0</v>
      </c>
      <c r="F120" s="35">
        <f t="shared" si="15"/>
        <v>0</v>
      </c>
      <c r="G120" s="35">
        <v>0</v>
      </c>
      <c r="H120" s="35">
        <f t="shared" si="16"/>
        <v>0</v>
      </c>
      <c r="I120" s="35">
        <v>0</v>
      </c>
      <c r="J120" s="35">
        <f t="shared" si="17"/>
        <v>0</v>
      </c>
      <c r="K120" s="35">
        <v>0</v>
      </c>
      <c r="L120" s="35">
        <f t="shared" si="18"/>
        <v>0</v>
      </c>
      <c r="M120" s="35">
        <v>0</v>
      </c>
      <c r="N120" s="40">
        <f t="shared" ref="N120" si="24">SUM(M120-C120-D120-F120-H120-J120-L120)</f>
        <v>0</v>
      </c>
      <c r="T120" s="50">
        <f t="shared" si="19"/>
        <v>0</v>
      </c>
    </row>
    <row r="121" spans="1:20">
      <c r="A121" s="24"/>
      <c r="C121" s="6"/>
      <c r="D121" s="35"/>
      <c r="E121" s="35"/>
      <c r="F121" s="35">
        <f t="shared" si="15"/>
        <v>0</v>
      </c>
      <c r="G121" s="35"/>
      <c r="H121" s="35">
        <f t="shared" si="16"/>
        <v>0</v>
      </c>
      <c r="I121" s="35"/>
      <c r="J121" s="35">
        <f t="shared" si="17"/>
        <v>0</v>
      </c>
      <c r="K121" s="35"/>
      <c r="L121" s="35">
        <f t="shared" si="18"/>
        <v>0</v>
      </c>
      <c r="M121" s="35"/>
      <c r="N121" s="40"/>
      <c r="T121" s="50">
        <f t="shared" si="19"/>
        <v>0</v>
      </c>
    </row>
    <row r="122" spans="1:20" ht="30">
      <c r="A122" s="24" t="s">
        <v>21</v>
      </c>
      <c r="C122" s="4"/>
      <c r="D122" s="36"/>
      <c r="E122" s="36"/>
      <c r="F122" s="36">
        <f t="shared" si="15"/>
        <v>0</v>
      </c>
      <c r="G122" s="36">
        <f>SUM(G123:G125)</f>
        <v>61829.78</v>
      </c>
      <c r="H122" s="36">
        <f t="shared" si="16"/>
        <v>61829.78</v>
      </c>
      <c r="I122" s="36">
        <f>SUM(I123:I125)</f>
        <v>290123.28000000003</v>
      </c>
      <c r="J122" s="36">
        <f t="shared" si="17"/>
        <v>228293.50000000003</v>
      </c>
      <c r="K122" s="36">
        <f>SUM(K123:K125)</f>
        <v>290123.28000000003</v>
      </c>
      <c r="L122" s="36">
        <f t="shared" si="18"/>
        <v>0</v>
      </c>
      <c r="M122" s="36"/>
      <c r="N122" s="38">
        <f>SUM(N123:N126)</f>
        <v>101608.5</v>
      </c>
      <c r="T122" s="51">
        <f t="shared" si="19"/>
        <v>391731.78</v>
      </c>
    </row>
    <row r="123" spans="1:20">
      <c r="A123" s="26" t="s">
        <v>158</v>
      </c>
      <c r="C123" s="6">
        <v>0</v>
      </c>
      <c r="D123" s="35">
        <v>0</v>
      </c>
      <c r="E123" s="35">
        <v>0</v>
      </c>
      <c r="F123" s="35">
        <f t="shared" si="15"/>
        <v>0</v>
      </c>
      <c r="G123" s="35">
        <v>38170.78</v>
      </c>
      <c r="H123" s="35">
        <f t="shared" si="16"/>
        <v>38170.78</v>
      </c>
      <c r="I123" s="35">
        <v>79706.78</v>
      </c>
      <c r="J123" s="35">
        <f t="shared" si="17"/>
        <v>41536</v>
      </c>
      <c r="K123" s="35">
        <v>79706.78</v>
      </c>
      <c r="L123" s="35">
        <f t="shared" si="18"/>
        <v>0</v>
      </c>
      <c r="M123" s="35">
        <v>79706.78</v>
      </c>
      <c r="N123" s="40">
        <f t="shared" ref="N123:N126" si="25">SUM(M123-C123-D123-F123-H123-J123-L123)</f>
        <v>0</v>
      </c>
      <c r="T123" s="50">
        <f t="shared" si="19"/>
        <v>79706.78</v>
      </c>
    </row>
    <row r="124" spans="1:20">
      <c r="A124" s="26" t="s">
        <v>159</v>
      </c>
      <c r="C124" s="6">
        <v>0</v>
      </c>
      <c r="D124" s="35">
        <v>0</v>
      </c>
      <c r="E124" s="35">
        <v>0</v>
      </c>
      <c r="F124" s="35">
        <f t="shared" si="15"/>
        <v>0</v>
      </c>
      <c r="G124" s="35">
        <v>0</v>
      </c>
      <c r="H124" s="35">
        <f t="shared" si="16"/>
        <v>0</v>
      </c>
      <c r="I124" s="35">
        <v>0</v>
      </c>
      <c r="J124" s="35">
        <f t="shared" si="17"/>
        <v>0</v>
      </c>
      <c r="K124" s="35">
        <v>0</v>
      </c>
      <c r="L124" s="35">
        <f t="shared" si="18"/>
        <v>0</v>
      </c>
      <c r="M124" s="35">
        <v>0</v>
      </c>
      <c r="N124" s="40">
        <f t="shared" si="25"/>
        <v>0</v>
      </c>
      <c r="T124" s="50">
        <f t="shared" si="19"/>
        <v>0</v>
      </c>
    </row>
    <row r="125" spans="1:20">
      <c r="A125" s="26" t="s">
        <v>160</v>
      </c>
      <c r="C125" s="6">
        <v>0</v>
      </c>
      <c r="D125" s="35">
        <v>0</v>
      </c>
      <c r="E125" s="35">
        <v>0</v>
      </c>
      <c r="F125" s="35">
        <f t="shared" si="15"/>
        <v>0</v>
      </c>
      <c r="G125" s="35">
        <v>23659</v>
      </c>
      <c r="H125" s="35">
        <f t="shared" si="16"/>
        <v>23659</v>
      </c>
      <c r="I125" s="35">
        <v>210416.5</v>
      </c>
      <c r="J125" s="35">
        <f t="shared" si="17"/>
        <v>186757.5</v>
      </c>
      <c r="K125" s="35">
        <v>210416.5</v>
      </c>
      <c r="L125" s="35">
        <f t="shared" si="18"/>
        <v>0</v>
      </c>
      <c r="M125" s="35">
        <v>312025</v>
      </c>
      <c r="N125" s="40">
        <f t="shared" si="25"/>
        <v>101608.5</v>
      </c>
      <c r="T125" s="50">
        <f t="shared" si="19"/>
        <v>312025</v>
      </c>
    </row>
    <row r="126" spans="1:20">
      <c r="A126" s="24"/>
      <c r="C126" s="6"/>
      <c r="D126" s="35"/>
      <c r="E126" s="35"/>
      <c r="F126" s="35">
        <f t="shared" si="15"/>
        <v>0</v>
      </c>
      <c r="G126" s="35"/>
      <c r="H126" s="35">
        <f t="shared" si="16"/>
        <v>0</v>
      </c>
      <c r="I126" s="35"/>
      <c r="J126" s="35">
        <f t="shared" si="17"/>
        <v>0</v>
      </c>
      <c r="K126" s="35"/>
      <c r="L126" s="35">
        <f t="shared" si="18"/>
        <v>0</v>
      </c>
      <c r="M126" s="35"/>
      <c r="N126" s="40">
        <f t="shared" si="25"/>
        <v>0</v>
      </c>
      <c r="T126" s="50">
        <f t="shared" si="19"/>
        <v>0</v>
      </c>
    </row>
    <row r="127" spans="1:20" ht="30">
      <c r="A127" s="24" t="s">
        <v>22</v>
      </c>
      <c r="C127" s="6"/>
      <c r="D127" s="35"/>
      <c r="E127" s="36">
        <f>SUM(E128:E136)</f>
        <v>101986.22</v>
      </c>
      <c r="F127" s="36">
        <f t="shared" si="15"/>
        <v>101986.22</v>
      </c>
      <c r="G127" s="36">
        <f>SUM(G128:G136)</f>
        <v>121366.5</v>
      </c>
      <c r="H127" s="36">
        <f t="shared" si="16"/>
        <v>19380.28</v>
      </c>
      <c r="I127" s="36">
        <f>SUM(I128:I136)</f>
        <v>464033.52</v>
      </c>
      <c r="J127" s="36">
        <f t="shared" si="17"/>
        <v>342667.02</v>
      </c>
      <c r="K127" s="36">
        <f>SUM(K128:K136)</f>
        <v>483452.73</v>
      </c>
      <c r="L127" s="36">
        <f t="shared" si="18"/>
        <v>19419.209999999963</v>
      </c>
      <c r="M127" s="36"/>
      <c r="N127" s="38">
        <f>SUM(N128:N137)</f>
        <v>10331.010000000009</v>
      </c>
      <c r="T127" s="51">
        <f t="shared" si="19"/>
        <v>493783.74</v>
      </c>
    </row>
    <row r="128" spans="1:20">
      <c r="A128" s="26" t="s">
        <v>161</v>
      </c>
      <c r="C128" s="6">
        <v>0</v>
      </c>
      <c r="D128" s="35">
        <v>0</v>
      </c>
      <c r="E128" s="35">
        <v>0</v>
      </c>
      <c r="F128" s="35">
        <f t="shared" si="15"/>
        <v>0</v>
      </c>
      <c r="G128" s="35">
        <v>0</v>
      </c>
      <c r="H128" s="35">
        <f t="shared" si="16"/>
        <v>0</v>
      </c>
      <c r="I128" s="35">
        <v>0</v>
      </c>
      <c r="J128" s="35">
        <f t="shared" si="17"/>
        <v>0</v>
      </c>
      <c r="K128" s="35">
        <v>0</v>
      </c>
      <c r="L128" s="35">
        <f t="shared" si="18"/>
        <v>0</v>
      </c>
      <c r="M128" s="35">
        <v>300</v>
      </c>
      <c r="N128" s="40">
        <f t="shared" ref="N128:N136" si="26">SUM(M128-C128-D128-F128-H128-J128-L128)</f>
        <v>300</v>
      </c>
      <c r="T128" s="50">
        <f t="shared" si="19"/>
        <v>300</v>
      </c>
    </row>
    <row r="129" spans="1:20">
      <c r="A129" s="8" t="s">
        <v>199</v>
      </c>
      <c r="C129" s="6"/>
      <c r="D129" s="35"/>
      <c r="E129" s="35"/>
      <c r="F129" s="35">
        <f t="shared" si="15"/>
        <v>0</v>
      </c>
      <c r="G129" s="35">
        <v>0</v>
      </c>
      <c r="H129" s="35">
        <f t="shared" si="16"/>
        <v>0</v>
      </c>
      <c r="I129" s="35">
        <v>67968</v>
      </c>
      <c r="J129" s="35">
        <f t="shared" si="17"/>
        <v>67968</v>
      </c>
      <c r="K129" s="35">
        <v>67968</v>
      </c>
      <c r="L129" s="35">
        <f t="shared" si="18"/>
        <v>0</v>
      </c>
      <c r="M129" s="35">
        <v>67968</v>
      </c>
      <c r="N129" s="40">
        <f t="shared" si="26"/>
        <v>0</v>
      </c>
      <c r="T129" s="50">
        <f t="shared" si="19"/>
        <v>67968</v>
      </c>
    </row>
    <row r="130" spans="1:20" ht="30">
      <c r="A130" s="8" t="s">
        <v>200</v>
      </c>
      <c r="C130" s="6"/>
      <c r="D130" s="35"/>
      <c r="E130" s="35"/>
      <c r="F130" s="35">
        <f t="shared" si="15"/>
        <v>0</v>
      </c>
      <c r="G130" s="35">
        <v>0</v>
      </c>
      <c r="H130" s="35">
        <f t="shared" si="16"/>
        <v>0</v>
      </c>
      <c r="I130" s="35">
        <v>42915.42</v>
      </c>
      <c r="J130" s="35">
        <f t="shared" si="17"/>
        <v>42915.42</v>
      </c>
      <c r="K130" s="35">
        <v>42915.42</v>
      </c>
      <c r="L130" s="35">
        <f t="shared" si="18"/>
        <v>0</v>
      </c>
      <c r="M130" s="35">
        <v>42915.42</v>
      </c>
      <c r="N130" s="40">
        <f t="shared" si="26"/>
        <v>0</v>
      </c>
      <c r="T130" s="50">
        <f t="shared" si="19"/>
        <v>42915.42</v>
      </c>
    </row>
    <row r="131" spans="1:20">
      <c r="A131" s="26" t="s">
        <v>162</v>
      </c>
      <c r="C131" s="6">
        <v>0</v>
      </c>
      <c r="D131" s="35">
        <v>0</v>
      </c>
      <c r="E131" s="35">
        <v>0</v>
      </c>
      <c r="F131" s="35">
        <f t="shared" si="15"/>
        <v>0</v>
      </c>
      <c r="G131" s="35">
        <v>0</v>
      </c>
      <c r="H131" s="35">
        <f t="shared" si="16"/>
        <v>0</v>
      </c>
      <c r="I131" s="35">
        <v>7345.5</v>
      </c>
      <c r="J131" s="35">
        <f t="shared" si="17"/>
        <v>7345.5</v>
      </c>
      <c r="K131" s="35">
        <v>7345.5</v>
      </c>
      <c r="L131" s="35">
        <f t="shared" si="18"/>
        <v>0</v>
      </c>
      <c r="M131" s="35">
        <v>7345.5</v>
      </c>
      <c r="N131" s="40">
        <f t="shared" si="26"/>
        <v>0</v>
      </c>
      <c r="T131" s="50">
        <f t="shared" si="19"/>
        <v>7345.5</v>
      </c>
    </row>
    <row r="132" spans="1:20">
      <c r="A132" s="26" t="s">
        <v>163</v>
      </c>
      <c r="C132" s="6">
        <v>0</v>
      </c>
      <c r="D132" s="35">
        <v>0</v>
      </c>
      <c r="E132" s="35">
        <v>0</v>
      </c>
      <c r="F132" s="35">
        <f t="shared" si="15"/>
        <v>0</v>
      </c>
      <c r="G132" s="35">
        <v>0</v>
      </c>
      <c r="H132" s="35">
        <f t="shared" si="16"/>
        <v>0</v>
      </c>
      <c r="I132" s="35">
        <v>0</v>
      </c>
      <c r="J132" s="35">
        <f t="shared" si="17"/>
        <v>0</v>
      </c>
      <c r="K132" s="35">
        <v>0</v>
      </c>
      <c r="L132" s="35">
        <f t="shared" si="18"/>
        <v>0</v>
      </c>
      <c r="M132" s="35">
        <v>0</v>
      </c>
      <c r="N132" s="40">
        <f t="shared" si="26"/>
        <v>0</v>
      </c>
      <c r="T132" s="50">
        <f t="shared" si="19"/>
        <v>0</v>
      </c>
    </row>
    <row r="133" spans="1:20">
      <c r="A133" s="26" t="s">
        <v>164</v>
      </c>
      <c r="C133" s="6">
        <v>0</v>
      </c>
      <c r="D133" s="35">
        <v>0</v>
      </c>
      <c r="E133" s="35">
        <v>101986.22</v>
      </c>
      <c r="F133" s="35">
        <f t="shared" si="15"/>
        <v>101986.22</v>
      </c>
      <c r="G133" s="35">
        <v>120080.3</v>
      </c>
      <c r="H133" s="35">
        <f t="shared" si="16"/>
        <v>18094.080000000002</v>
      </c>
      <c r="I133" s="35">
        <v>288940.40000000002</v>
      </c>
      <c r="J133" s="35">
        <f t="shared" si="17"/>
        <v>168860.10000000003</v>
      </c>
      <c r="K133" s="35">
        <v>308359.61</v>
      </c>
      <c r="L133" s="35">
        <f t="shared" si="18"/>
        <v>19419.209999999963</v>
      </c>
      <c r="M133" s="35">
        <v>318390.62</v>
      </c>
      <c r="N133" s="40">
        <f t="shared" si="26"/>
        <v>10031.010000000009</v>
      </c>
      <c r="T133" s="50">
        <f t="shared" si="19"/>
        <v>318390.62</v>
      </c>
    </row>
    <row r="134" spans="1:20" ht="30">
      <c r="A134" s="8" t="s">
        <v>201</v>
      </c>
      <c r="C134" s="6"/>
      <c r="D134" s="35"/>
      <c r="E134" s="35"/>
      <c r="F134" s="35">
        <f t="shared" si="15"/>
        <v>0</v>
      </c>
      <c r="G134" s="35">
        <v>0</v>
      </c>
      <c r="H134" s="35">
        <f t="shared" si="16"/>
        <v>0</v>
      </c>
      <c r="I134" s="35">
        <v>55578</v>
      </c>
      <c r="J134" s="35">
        <f t="shared" si="17"/>
        <v>55578</v>
      </c>
      <c r="K134" s="35">
        <v>55578</v>
      </c>
      <c r="L134" s="35">
        <f t="shared" si="18"/>
        <v>0</v>
      </c>
      <c r="M134" s="35">
        <v>55578</v>
      </c>
      <c r="N134" s="40">
        <f t="shared" si="26"/>
        <v>0</v>
      </c>
      <c r="T134" s="50">
        <f t="shared" si="19"/>
        <v>55578</v>
      </c>
    </row>
    <row r="135" spans="1:20">
      <c r="A135" s="26" t="s">
        <v>165</v>
      </c>
      <c r="C135" s="6">
        <v>0</v>
      </c>
      <c r="D135" s="35">
        <v>0</v>
      </c>
      <c r="E135" s="35">
        <v>0</v>
      </c>
      <c r="F135" s="35">
        <f t="shared" si="15"/>
        <v>0</v>
      </c>
      <c r="G135" s="35">
        <v>1286.2</v>
      </c>
      <c r="H135" s="35">
        <f t="shared" si="16"/>
        <v>1286.2</v>
      </c>
      <c r="I135" s="35">
        <v>1286.2</v>
      </c>
      <c r="J135" s="35">
        <f t="shared" si="17"/>
        <v>0</v>
      </c>
      <c r="K135" s="35">
        <v>1286.2</v>
      </c>
      <c r="L135" s="35">
        <f t="shared" si="18"/>
        <v>0</v>
      </c>
      <c r="M135" s="35">
        <v>1286.2</v>
      </c>
      <c r="N135" s="40">
        <f t="shared" si="26"/>
        <v>0</v>
      </c>
      <c r="T135" s="50">
        <f t="shared" si="19"/>
        <v>1286.2</v>
      </c>
    </row>
    <row r="136" spans="1:20">
      <c r="A136" s="8" t="s">
        <v>166</v>
      </c>
      <c r="C136" s="6">
        <v>0</v>
      </c>
      <c r="D136" s="35">
        <v>0</v>
      </c>
      <c r="E136" s="35">
        <v>0</v>
      </c>
      <c r="F136" s="35">
        <f t="shared" si="15"/>
        <v>0</v>
      </c>
      <c r="G136" s="35">
        <v>0</v>
      </c>
      <c r="H136" s="35">
        <f t="shared" si="16"/>
        <v>0</v>
      </c>
      <c r="I136" s="35">
        <v>0</v>
      </c>
      <c r="J136" s="35">
        <f t="shared" si="17"/>
        <v>0</v>
      </c>
      <c r="K136" s="35">
        <v>0</v>
      </c>
      <c r="L136" s="35">
        <f t="shared" si="18"/>
        <v>0</v>
      </c>
      <c r="M136" s="35">
        <v>0</v>
      </c>
      <c r="N136" s="40">
        <f t="shared" si="26"/>
        <v>0</v>
      </c>
      <c r="T136" s="50">
        <f t="shared" si="19"/>
        <v>0</v>
      </c>
    </row>
    <row r="137" spans="1:20">
      <c r="A137" s="24"/>
      <c r="C137" s="6"/>
      <c r="D137" s="35"/>
      <c r="E137" s="35"/>
      <c r="F137" s="35">
        <f t="shared" si="15"/>
        <v>0</v>
      </c>
      <c r="G137" s="35"/>
      <c r="H137" s="35">
        <f t="shared" si="16"/>
        <v>0</v>
      </c>
      <c r="I137" s="35"/>
      <c r="J137" s="35">
        <f t="shared" si="17"/>
        <v>0</v>
      </c>
      <c r="K137" s="35"/>
      <c r="L137" s="35">
        <f t="shared" si="18"/>
        <v>0</v>
      </c>
      <c r="M137" s="35"/>
      <c r="N137" s="40"/>
      <c r="T137" s="50">
        <f t="shared" si="19"/>
        <v>0</v>
      </c>
    </row>
    <row r="138" spans="1:20" ht="30">
      <c r="A138" s="24" t="s">
        <v>23</v>
      </c>
      <c r="C138" s="6"/>
      <c r="D138" s="35"/>
      <c r="E138" s="36">
        <f>SUM(E139:E146)</f>
        <v>349272.6</v>
      </c>
      <c r="F138" s="36">
        <f t="shared" si="15"/>
        <v>349272.6</v>
      </c>
      <c r="G138" s="36">
        <f>SUM(G139:G146)</f>
        <v>439732.63</v>
      </c>
      <c r="H138" s="36">
        <f t="shared" si="16"/>
        <v>90460.030000000028</v>
      </c>
      <c r="I138" s="36">
        <f>SUM(I139:I146)</f>
        <v>1326765.04</v>
      </c>
      <c r="J138" s="36">
        <f t="shared" si="17"/>
        <v>887032.41</v>
      </c>
      <c r="K138" s="36">
        <f>SUM(K139:K146)</f>
        <v>1743215.04</v>
      </c>
      <c r="L138" s="36">
        <f t="shared" si="18"/>
        <v>416449.99999999988</v>
      </c>
      <c r="M138" s="36"/>
      <c r="N138" s="38">
        <f>SUM(N139:N149)</f>
        <v>0</v>
      </c>
      <c r="T138" s="51">
        <f t="shared" si="19"/>
        <v>1743215.04</v>
      </c>
    </row>
    <row r="139" spans="1:20">
      <c r="A139" s="26" t="s">
        <v>167</v>
      </c>
      <c r="C139" s="6">
        <v>0</v>
      </c>
      <c r="D139" s="35">
        <v>0</v>
      </c>
      <c r="E139" s="35">
        <v>325000</v>
      </c>
      <c r="F139" s="35">
        <f t="shared" si="15"/>
        <v>325000</v>
      </c>
      <c r="G139" s="35">
        <v>325000</v>
      </c>
      <c r="H139" s="35">
        <f t="shared" si="16"/>
        <v>0</v>
      </c>
      <c r="I139" s="35">
        <v>975000</v>
      </c>
      <c r="J139" s="35">
        <f t="shared" si="17"/>
        <v>650000</v>
      </c>
      <c r="K139" s="35">
        <v>1300000</v>
      </c>
      <c r="L139" s="35">
        <f t="shared" si="18"/>
        <v>325000</v>
      </c>
      <c r="M139" s="35">
        <v>1300000</v>
      </c>
      <c r="N139" s="40">
        <f t="shared" ref="N139:N145" si="27">SUM(M139-C139-D139-F139-H139-J139-L139)</f>
        <v>0</v>
      </c>
      <c r="T139" s="50">
        <f t="shared" si="19"/>
        <v>1300000</v>
      </c>
    </row>
    <row r="140" spans="1:20">
      <c r="A140" s="26" t="s">
        <v>168</v>
      </c>
      <c r="C140" s="6">
        <v>0</v>
      </c>
      <c r="D140" s="35">
        <v>0</v>
      </c>
      <c r="E140" s="35">
        <v>0</v>
      </c>
      <c r="F140" s="35">
        <f t="shared" si="15"/>
        <v>0</v>
      </c>
      <c r="G140" s="35">
        <v>27540</v>
      </c>
      <c r="H140" s="35">
        <f t="shared" si="16"/>
        <v>27540</v>
      </c>
      <c r="I140" s="35">
        <v>120840</v>
      </c>
      <c r="J140" s="35">
        <f t="shared" si="17"/>
        <v>93300</v>
      </c>
      <c r="K140" s="35">
        <v>120840</v>
      </c>
      <c r="L140" s="35">
        <f t="shared" si="18"/>
        <v>0</v>
      </c>
      <c r="M140" s="35">
        <v>120840</v>
      </c>
      <c r="N140" s="40">
        <f t="shared" si="27"/>
        <v>0</v>
      </c>
      <c r="T140" s="50">
        <f t="shared" si="19"/>
        <v>120840</v>
      </c>
    </row>
    <row r="141" spans="1:20">
      <c r="A141" s="8" t="s">
        <v>202</v>
      </c>
      <c r="C141" s="6"/>
      <c r="D141" s="35"/>
      <c r="E141" s="35"/>
      <c r="F141" s="35">
        <f t="shared" ref="F141:F205" si="28">SUM(E141-D141-C141)</f>
        <v>0</v>
      </c>
      <c r="G141" s="35">
        <v>19000.02</v>
      </c>
      <c r="H141" s="35">
        <f t="shared" ref="H141:H205" si="29">SUM(G141-C141-D141-F141)</f>
        <v>19000.02</v>
      </c>
      <c r="I141" s="35">
        <v>19000.02</v>
      </c>
      <c r="J141" s="35">
        <f t="shared" ref="J141:J205" si="30">SUM(I141-C141-D141-F141-H141)</f>
        <v>0</v>
      </c>
      <c r="K141" s="35">
        <v>19000.02</v>
      </c>
      <c r="L141" s="35">
        <f t="shared" ref="L141:L205" si="31">SUM(K141-C141-D141-F141-H141-J141)</f>
        <v>0</v>
      </c>
      <c r="M141" s="35">
        <v>19000.02</v>
      </c>
      <c r="N141" s="40">
        <f t="shared" si="27"/>
        <v>0</v>
      </c>
      <c r="T141" s="50">
        <f t="shared" ref="T141:T205" si="32">+C141+D141+F141+H141+J141+L141+N141+O141+P141+Q141+R141+S141</f>
        <v>19000.02</v>
      </c>
    </row>
    <row r="142" spans="1:20">
      <c r="A142" s="8" t="s">
        <v>203</v>
      </c>
      <c r="C142" s="6"/>
      <c r="D142" s="35"/>
      <c r="E142" s="35"/>
      <c r="F142" s="35">
        <f t="shared" si="28"/>
        <v>0</v>
      </c>
      <c r="G142" s="35">
        <v>749.99</v>
      </c>
      <c r="H142" s="35">
        <f t="shared" si="29"/>
        <v>749.99</v>
      </c>
      <c r="I142" s="35">
        <v>749.99</v>
      </c>
      <c r="J142" s="35">
        <f t="shared" si="30"/>
        <v>0</v>
      </c>
      <c r="K142" s="35">
        <v>749.99</v>
      </c>
      <c r="L142" s="35">
        <f t="shared" si="31"/>
        <v>0</v>
      </c>
      <c r="M142" s="35">
        <v>749.99</v>
      </c>
      <c r="N142" s="40">
        <f t="shared" si="27"/>
        <v>0</v>
      </c>
      <c r="T142" s="50">
        <f t="shared" si="32"/>
        <v>749.99</v>
      </c>
    </row>
    <row r="143" spans="1:20" ht="30">
      <c r="A143" s="26" t="s">
        <v>169</v>
      </c>
      <c r="C143" s="6">
        <v>0</v>
      </c>
      <c r="D143" s="35">
        <v>0</v>
      </c>
      <c r="E143" s="35">
        <v>0</v>
      </c>
      <c r="F143" s="35">
        <f t="shared" si="28"/>
        <v>0</v>
      </c>
      <c r="G143" s="35">
        <v>0</v>
      </c>
      <c r="H143" s="35">
        <f t="shared" si="29"/>
        <v>0</v>
      </c>
      <c r="I143" s="35">
        <v>250</v>
      </c>
      <c r="J143" s="35">
        <f t="shared" si="30"/>
        <v>250</v>
      </c>
      <c r="K143" s="35">
        <v>91700</v>
      </c>
      <c r="L143" s="35">
        <f t="shared" si="31"/>
        <v>91450</v>
      </c>
      <c r="M143" s="35">
        <v>91700</v>
      </c>
      <c r="N143" s="40">
        <f t="shared" si="27"/>
        <v>0</v>
      </c>
      <c r="T143" s="50">
        <f t="shared" si="32"/>
        <v>91700</v>
      </c>
    </row>
    <row r="144" spans="1:20" ht="30">
      <c r="A144" s="26" t="s">
        <v>170</v>
      </c>
      <c r="C144" s="6">
        <v>0</v>
      </c>
      <c r="D144" s="35">
        <v>0</v>
      </c>
      <c r="E144" s="35">
        <v>0</v>
      </c>
      <c r="F144" s="35">
        <f t="shared" si="28"/>
        <v>0</v>
      </c>
      <c r="G144" s="35">
        <v>0</v>
      </c>
      <c r="H144" s="35">
        <f t="shared" si="29"/>
        <v>0</v>
      </c>
      <c r="I144" s="35">
        <v>0</v>
      </c>
      <c r="J144" s="35">
        <f t="shared" si="30"/>
        <v>0</v>
      </c>
      <c r="K144" s="35">
        <v>0</v>
      </c>
      <c r="L144" s="35">
        <f t="shared" si="31"/>
        <v>0</v>
      </c>
      <c r="M144" s="35">
        <v>0</v>
      </c>
      <c r="N144" s="40">
        <f t="shared" si="27"/>
        <v>0</v>
      </c>
      <c r="T144" s="50">
        <f t="shared" si="32"/>
        <v>0</v>
      </c>
    </row>
    <row r="145" spans="1:20" ht="45">
      <c r="A145" s="26" t="s">
        <v>171</v>
      </c>
      <c r="C145" s="6">
        <v>0</v>
      </c>
      <c r="D145" s="35">
        <v>0</v>
      </c>
      <c r="E145" s="35">
        <v>0</v>
      </c>
      <c r="F145" s="35">
        <f t="shared" si="28"/>
        <v>0</v>
      </c>
      <c r="G145" s="35">
        <v>0</v>
      </c>
      <c r="H145" s="35">
        <f t="shared" si="29"/>
        <v>0</v>
      </c>
      <c r="I145" s="35">
        <v>96282.41</v>
      </c>
      <c r="J145" s="35">
        <f t="shared" si="30"/>
        <v>96282.41</v>
      </c>
      <c r="K145" s="35">
        <v>96282.41</v>
      </c>
      <c r="L145" s="35">
        <f t="shared" si="31"/>
        <v>0</v>
      </c>
      <c r="M145" s="35">
        <v>96282.41</v>
      </c>
      <c r="N145" s="40">
        <f t="shared" si="27"/>
        <v>0</v>
      </c>
      <c r="T145" s="50">
        <f t="shared" si="32"/>
        <v>96282.41</v>
      </c>
    </row>
    <row r="146" spans="1:20" ht="30">
      <c r="A146" s="26" t="s">
        <v>172</v>
      </c>
      <c r="C146" s="6">
        <v>0</v>
      </c>
      <c r="D146" s="35">
        <v>0</v>
      </c>
      <c r="E146" s="35">
        <v>24272.6</v>
      </c>
      <c r="F146" s="35">
        <f t="shared" si="28"/>
        <v>24272.6</v>
      </c>
      <c r="G146" s="35">
        <v>67442.62</v>
      </c>
      <c r="H146" s="35">
        <f t="shared" si="29"/>
        <v>43170.02</v>
      </c>
      <c r="I146" s="35">
        <v>114642.62</v>
      </c>
      <c r="J146" s="35">
        <f t="shared" si="30"/>
        <v>47199.999999999993</v>
      </c>
      <c r="K146" s="35">
        <v>114642.62</v>
      </c>
      <c r="L146" s="35">
        <f t="shared" si="31"/>
        <v>0</v>
      </c>
      <c r="M146" s="35">
        <v>114642.62</v>
      </c>
      <c r="N146" s="40">
        <v>0</v>
      </c>
      <c r="T146" s="50">
        <f t="shared" si="32"/>
        <v>114642.62</v>
      </c>
    </row>
    <row r="147" spans="1:20">
      <c r="A147" s="24"/>
      <c r="C147" s="6"/>
      <c r="D147" s="35"/>
      <c r="E147" s="35"/>
      <c r="F147" s="35">
        <f t="shared" si="28"/>
        <v>0</v>
      </c>
      <c r="G147" s="35"/>
      <c r="H147" s="35">
        <f t="shared" si="29"/>
        <v>0</v>
      </c>
      <c r="I147" s="35"/>
      <c r="J147" s="35">
        <f t="shared" si="30"/>
        <v>0</v>
      </c>
      <c r="K147" s="35"/>
      <c r="L147" s="35">
        <f t="shared" si="31"/>
        <v>0</v>
      </c>
      <c r="M147" s="35"/>
      <c r="N147" s="40">
        <v>0</v>
      </c>
      <c r="T147" s="50">
        <f t="shared" si="32"/>
        <v>0</v>
      </c>
    </row>
    <row r="148" spans="1:20" ht="45">
      <c r="A148" s="24" t="s">
        <v>39</v>
      </c>
      <c r="C148" s="6"/>
      <c r="D148" s="35"/>
      <c r="E148" s="35"/>
      <c r="F148" s="35">
        <f t="shared" si="28"/>
        <v>0</v>
      </c>
      <c r="G148" s="35"/>
      <c r="H148" s="35">
        <f t="shared" si="29"/>
        <v>0</v>
      </c>
      <c r="I148" s="35"/>
      <c r="J148" s="35">
        <f t="shared" si="30"/>
        <v>0</v>
      </c>
      <c r="K148" s="35"/>
      <c r="L148" s="35">
        <f t="shared" si="31"/>
        <v>0</v>
      </c>
      <c r="M148" s="35"/>
      <c r="N148" s="40">
        <v>0</v>
      </c>
      <c r="T148" s="50">
        <f t="shared" si="32"/>
        <v>0</v>
      </c>
    </row>
    <row r="149" spans="1:20">
      <c r="A149" s="24"/>
      <c r="C149" s="6"/>
      <c r="D149" s="35"/>
      <c r="E149" s="35"/>
      <c r="F149" s="35">
        <f t="shared" si="28"/>
        <v>0</v>
      </c>
      <c r="G149" s="35"/>
      <c r="H149" s="35">
        <f t="shared" si="29"/>
        <v>0</v>
      </c>
      <c r="I149" s="35"/>
      <c r="J149" s="35">
        <f t="shared" si="30"/>
        <v>0</v>
      </c>
      <c r="K149" s="35"/>
      <c r="L149" s="35">
        <f t="shared" si="31"/>
        <v>0</v>
      </c>
      <c r="M149" s="35"/>
      <c r="N149" s="40">
        <v>0</v>
      </c>
      <c r="T149" s="50">
        <f t="shared" si="32"/>
        <v>0</v>
      </c>
    </row>
    <row r="150" spans="1:20">
      <c r="A150" s="24" t="s">
        <v>24</v>
      </c>
      <c r="C150" s="6"/>
      <c r="D150" s="36">
        <f>SUM(D151:D158)</f>
        <v>26963</v>
      </c>
      <c r="E150" s="36">
        <f>SUM(E151:E158)</f>
        <v>263839.98</v>
      </c>
      <c r="F150" s="36">
        <f t="shared" si="28"/>
        <v>236876.97999999998</v>
      </c>
      <c r="G150" s="36">
        <f>SUM(G151:G158)</f>
        <v>1229124.6500000001</v>
      </c>
      <c r="H150" s="36">
        <f t="shared" si="29"/>
        <v>965284.67000000016</v>
      </c>
      <c r="I150" s="36">
        <f>SUM(I151:I157)</f>
        <v>1358574.05</v>
      </c>
      <c r="J150" s="36">
        <f t="shared" si="30"/>
        <v>129449.39999999991</v>
      </c>
      <c r="K150" s="36">
        <f>SUM(K151:K158)</f>
        <v>2670545.9099999997</v>
      </c>
      <c r="L150" s="36">
        <f t="shared" si="31"/>
        <v>1311971.8599999996</v>
      </c>
      <c r="M150" s="36"/>
      <c r="N150" s="38">
        <f>SUM(N151:N158)</f>
        <v>148588.50000000006</v>
      </c>
      <c r="T150" s="51">
        <f t="shared" si="32"/>
        <v>2819134.4099999997</v>
      </c>
    </row>
    <row r="151" spans="1:20">
      <c r="A151" s="26" t="s">
        <v>173</v>
      </c>
      <c r="C151" s="6">
        <v>0</v>
      </c>
      <c r="D151" s="35">
        <v>0</v>
      </c>
      <c r="E151" s="35">
        <v>0</v>
      </c>
      <c r="F151" s="35">
        <f t="shared" si="28"/>
        <v>0</v>
      </c>
      <c r="G151" s="35">
        <v>29275.8</v>
      </c>
      <c r="H151" s="35">
        <f t="shared" si="29"/>
        <v>29275.8</v>
      </c>
      <c r="I151" s="35">
        <v>29275.8</v>
      </c>
      <c r="J151" s="35">
        <f t="shared" si="30"/>
        <v>0</v>
      </c>
      <c r="K151" s="35">
        <v>29275.8</v>
      </c>
      <c r="L151" s="35">
        <f t="shared" si="31"/>
        <v>0</v>
      </c>
      <c r="M151" s="35">
        <v>30148.799999999999</v>
      </c>
      <c r="N151" s="40">
        <f t="shared" ref="N151:N158" si="33">SUM(M151-C151-D151-F151-H151-J151-L151)</f>
        <v>873</v>
      </c>
      <c r="T151" s="50">
        <f t="shared" si="32"/>
        <v>30148.799999999999</v>
      </c>
    </row>
    <row r="152" spans="1:20" ht="30">
      <c r="A152" s="26" t="s">
        <v>174</v>
      </c>
      <c r="C152" s="6">
        <v>0</v>
      </c>
      <c r="D152" s="35">
        <v>0</v>
      </c>
      <c r="E152" s="35">
        <v>2781.26</v>
      </c>
      <c r="F152" s="35">
        <f t="shared" si="28"/>
        <v>2781.26</v>
      </c>
      <c r="G152" s="35">
        <v>401458.56</v>
      </c>
      <c r="H152" s="35">
        <f t="shared" si="29"/>
        <v>398677.3</v>
      </c>
      <c r="I152" s="35">
        <v>434233.62</v>
      </c>
      <c r="J152" s="35">
        <f t="shared" si="30"/>
        <v>32775.06</v>
      </c>
      <c r="K152" s="35">
        <v>1382447.48</v>
      </c>
      <c r="L152" s="35">
        <f t="shared" si="31"/>
        <v>948213.85999999987</v>
      </c>
      <c r="M152" s="35">
        <v>1529074.28</v>
      </c>
      <c r="N152" s="40">
        <f t="shared" si="33"/>
        <v>146626.80000000005</v>
      </c>
      <c r="T152" s="50">
        <f t="shared" si="32"/>
        <v>1529074.28</v>
      </c>
    </row>
    <row r="153" spans="1:20" ht="30">
      <c r="A153" s="26" t="s">
        <v>175</v>
      </c>
      <c r="C153" s="6">
        <v>0</v>
      </c>
      <c r="D153" s="35">
        <v>0</v>
      </c>
      <c r="E153" s="35">
        <v>0</v>
      </c>
      <c r="F153" s="35">
        <f t="shared" si="28"/>
        <v>0</v>
      </c>
      <c r="G153" s="35">
        <v>0</v>
      </c>
      <c r="H153" s="35">
        <f t="shared" si="29"/>
        <v>0</v>
      </c>
      <c r="I153" s="35">
        <v>0</v>
      </c>
      <c r="J153" s="35">
        <f t="shared" si="30"/>
        <v>0</v>
      </c>
      <c r="K153" s="35">
        <v>106200</v>
      </c>
      <c r="L153" s="35">
        <f t="shared" si="31"/>
        <v>106200</v>
      </c>
      <c r="M153" s="35">
        <v>106200</v>
      </c>
      <c r="N153" s="40">
        <f t="shared" si="33"/>
        <v>0</v>
      </c>
      <c r="T153" s="50">
        <f t="shared" si="32"/>
        <v>106200</v>
      </c>
    </row>
    <row r="154" spans="1:20" ht="30">
      <c r="A154" s="26" t="s">
        <v>176</v>
      </c>
      <c r="C154" s="6">
        <v>0</v>
      </c>
      <c r="D154" s="35">
        <v>0</v>
      </c>
      <c r="E154" s="35">
        <v>0</v>
      </c>
      <c r="F154" s="35">
        <f t="shared" si="28"/>
        <v>0</v>
      </c>
      <c r="G154" s="35">
        <v>0</v>
      </c>
      <c r="H154" s="35">
        <f t="shared" si="29"/>
        <v>0</v>
      </c>
      <c r="I154" s="35">
        <v>0</v>
      </c>
      <c r="J154" s="35">
        <f t="shared" si="30"/>
        <v>0</v>
      </c>
      <c r="K154" s="35">
        <v>0</v>
      </c>
      <c r="L154" s="35">
        <f t="shared" si="31"/>
        <v>0</v>
      </c>
      <c r="M154" s="35">
        <v>0</v>
      </c>
      <c r="N154" s="40">
        <f t="shared" si="33"/>
        <v>0</v>
      </c>
      <c r="T154" s="50">
        <f t="shared" si="32"/>
        <v>0</v>
      </c>
    </row>
    <row r="155" spans="1:20" ht="30">
      <c r="A155" s="26" t="s">
        <v>177</v>
      </c>
      <c r="C155" s="6">
        <v>0</v>
      </c>
      <c r="D155" s="35">
        <v>26963</v>
      </c>
      <c r="E155" s="35">
        <v>254065.8</v>
      </c>
      <c r="F155" s="35">
        <f t="shared" si="28"/>
        <v>227102.8</v>
      </c>
      <c r="G155" s="35">
        <v>367030.43</v>
      </c>
      <c r="H155" s="35">
        <f t="shared" si="29"/>
        <v>112964.63</v>
      </c>
      <c r="I155" s="35">
        <v>455017.37</v>
      </c>
      <c r="J155" s="35">
        <f t="shared" si="30"/>
        <v>87986.94</v>
      </c>
      <c r="K155" s="35">
        <v>493020.45</v>
      </c>
      <c r="L155" s="35">
        <f t="shared" si="31"/>
        <v>38003.080000000016</v>
      </c>
      <c r="M155" s="35">
        <v>494109.15</v>
      </c>
      <c r="N155" s="40">
        <f t="shared" si="33"/>
        <v>1088.7000000000116</v>
      </c>
      <c r="T155" s="50">
        <f t="shared" si="32"/>
        <v>494109.15</v>
      </c>
    </row>
    <row r="156" spans="1:20" ht="30">
      <c r="A156" s="26" t="s">
        <v>178</v>
      </c>
      <c r="C156" s="6">
        <v>0</v>
      </c>
      <c r="D156" s="35">
        <v>0</v>
      </c>
      <c r="E156" s="35">
        <v>0</v>
      </c>
      <c r="F156" s="35">
        <f t="shared" si="28"/>
        <v>0</v>
      </c>
      <c r="G156" s="35">
        <v>395593.82</v>
      </c>
      <c r="H156" s="35">
        <f t="shared" si="29"/>
        <v>395593.82</v>
      </c>
      <c r="I156" s="35">
        <v>395593.82</v>
      </c>
      <c r="J156" s="35">
        <f t="shared" si="30"/>
        <v>0</v>
      </c>
      <c r="K156" s="35">
        <v>545148.74</v>
      </c>
      <c r="L156" s="35">
        <f t="shared" si="31"/>
        <v>149554.91999999998</v>
      </c>
      <c r="M156" s="35">
        <v>545148.74</v>
      </c>
      <c r="N156" s="40">
        <f t="shared" si="33"/>
        <v>0</v>
      </c>
      <c r="T156" s="50">
        <f t="shared" si="32"/>
        <v>545148.74</v>
      </c>
    </row>
    <row r="157" spans="1:20" ht="30">
      <c r="A157" s="26" t="s">
        <v>179</v>
      </c>
      <c r="C157" s="6">
        <v>0</v>
      </c>
      <c r="D157" s="35">
        <v>0</v>
      </c>
      <c r="E157" s="35">
        <v>6992.92</v>
      </c>
      <c r="F157" s="35">
        <f t="shared" si="28"/>
        <v>6992.92</v>
      </c>
      <c r="G157" s="35">
        <v>35766.04</v>
      </c>
      <c r="H157" s="35">
        <f t="shared" si="29"/>
        <v>28773.120000000003</v>
      </c>
      <c r="I157" s="35">
        <v>44453.440000000002</v>
      </c>
      <c r="J157" s="35">
        <f t="shared" si="30"/>
        <v>8687.4000000000015</v>
      </c>
      <c r="K157" s="35">
        <v>44453.440000000002</v>
      </c>
      <c r="L157" s="35">
        <f t="shared" si="31"/>
        <v>0</v>
      </c>
      <c r="M157" s="35">
        <v>44453.440000000002</v>
      </c>
      <c r="N157" s="40">
        <f t="shared" si="33"/>
        <v>0</v>
      </c>
      <c r="T157" s="50">
        <f t="shared" si="32"/>
        <v>44453.440000000002</v>
      </c>
    </row>
    <row r="158" spans="1:20" ht="30">
      <c r="A158" s="26" t="s">
        <v>180</v>
      </c>
      <c r="C158" s="6">
        <v>0</v>
      </c>
      <c r="D158" s="35">
        <v>0</v>
      </c>
      <c r="E158" s="35">
        <v>0</v>
      </c>
      <c r="F158" s="35">
        <f t="shared" si="28"/>
        <v>0</v>
      </c>
      <c r="G158" s="35">
        <v>0</v>
      </c>
      <c r="H158" s="35">
        <f t="shared" si="29"/>
        <v>0</v>
      </c>
      <c r="I158" s="35"/>
      <c r="J158" s="35">
        <f t="shared" si="30"/>
        <v>0</v>
      </c>
      <c r="K158" s="35">
        <v>70000</v>
      </c>
      <c r="L158" s="35">
        <f t="shared" si="31"/>
        <v>70000</v>
      </c>
      <c r="M158" s="35">
        <v>70000</v>
      </c>
      <c r="N158" s="40">
        <f t="shared" si="33"/>
        <v>0</v>
      </c>
      <c r="T158" s="50">
        <f t="shared" si="32"/>
        <v>70000</v>
      </c>
    </row>
    <row r="159" spans="1:20">
      <c r="A159" s="8"/>
      <c r="C159" s="6"/>
      <c r="D159" s="35"/>
      <c r="E159" s="35"/>
      <c r="F159" s="35">
        <f t="shared" si="28"/>
        <v>0</v>
      </c>
      <c r="G159" s="35"/>
      <c r="H159" s="35">
        <f t="shared" si="29"/>
        <v>0</v>
      </c>
      <c r="I159" s="35"/>
      <c r="J159" s="35">
        <f t="shared" si="30"/>
        <v>0</v>
      </c>
      <c r="K159" s="35"/>
      <c r="L159" s="35">
        <f t="shared" si="31"/>
        <v>0</v>
      </c>
      <c r="M159" s="35">
        <v>0</v>
      </c>
      <c r="N159" s="40"/>
      <c r="T159" s="50">
        <f t="shared" si="32"/>
        <v>0</v>
      </c>
    </row>
    <row r="160" spans="1:20" ht="15.75">
      <c r="A160" s="3" t="s">
        <v>25</v>
      </c>
      <c r="C160" s="45"/>
      <c r="D160" s="43"/>
      <c r="E160" s="43"/>
      <c r="F160" s="43">
        <f t="shared" si="28"/>
        <v>0</v>
      </c>
      <c r="G160" s="34">
        <f>SUM(G162)</f>
        <v>81750</v>
      </c>
      <c r="H160" s="34">
        <f t="shared" si="29"/>
        <v>81750</v>
      </c>
      <c r="I160" s="34">
        <f>SUM(I162+I169)</f>
        <v>682901.1</v>
      </c>
      <c r="J160" s="34">
        <f t="shared" si="30"/>
        <v>601151.1</v>
      </c>
      <c r="K160" s="34">
        <f>SUM(K162+K169)</f>
        <v>690312.98</v>
      </c>
      <c r="L160" s="34">
        <f t="shared" si="31"/>
        <v>7411.8800000000047</v>
      </c>
      <c r="M160" s="34"/>
      <c r="N160" s="44">
        <f>SUM(N162+N169)</f>
        <v>17000</v>
      </c>
      <c r="T160" s="47">
        <f t="shared" si="32"/>
        <v>707312.98</v>
      </c>
    </row>
    <row r="161" spans="1:20" ht="15.75">
      <c r="A161" s="3"/>
      <c r="C161" s="45"/>
      <c r="D161" s="43"/>
      <c r="E161" s="43"/>
      <c r="F161" s="43">
        <f t="shared" si="28"/>
        <v>0</v>
      </c>
      <c r="G161" s="43"/>
      <c r="H161" s="43">
        <f t="shared" si="29"/>
        <v>0</v>
      </c>
      <c r="I161" s="43"/>
      <c r="J161" s="43">
        <f t="shared" si="30"/>
        <v>0</v>
      </c>
      <c r="K161" s="43"/>
      <c r="L161" s="43">
        <f t="shared" si="31"/>
        <v>0</v>
      </c>
      <c r="M161" s="43"/>
      <c r="N161" s="42"/>
      <c r="T161" s="49">
        <f t="shared" si="32"/>
        <v>0</v>
      </c>
    </row>
    <row r="162" spans="1:20" ht="30">
      <c r="A162" s="24" t="s">
        <v>26</v>
      </c>
      <c r="C162" s="4"/>
      <c r="D162" s="36"/>
      <c r="E162" s="36"/>
      <c r="F162" s="36">
        <f t="shared" si="28"/>
        <v>0</v>
      </c>
      <c r="G162" s="36">
        <f>SUM(G163:G164)</f>
        <v>81750</v>
      </c>
      <c r="H162" s="36">
        <f t="shared" si="29"/>
        <v>81750</v>
      </c>
      <c r="I162" s="36">
        <f>SUM(I163)</f>
        <v>81750</v>
      </c>
      <c r="J162" s="36">
        <f t="shared" si="30"/>
        <v>0</v>
      </c>
      <c r="K162" s="36">
        <f>SUM(K163)</f>
        <v>81750</v>
      </c>
      <c r="L162" s="36">
        <f t="shared" si="31"/>
        <v>0</v>
      </c>
      <c r="M162" s="36"/>
      <c r="N162" s="38">
        <f>SUM(N163:N164)</f>
        <v>17000</v>
      </c>
      <c r="T162" s="51">
        <f t="shared" si="32"/>
        <v>98750</v>
      </c>
    </row>
    <row r="163" spans="1:20" ht="30">
      <c r="A163" s="25" t="s">
        <v>181</v>
      </c>
      <c r="C163" s="6">
        <v>0</v>
      </c>
      <c r="D163" s="35">
        <v>0</v>
      </c>
      <c r="E163" s="35">
        <v>0</v>
      </c>
      <c r="F163" s="35">
        <f t="shared" si="28"/>
        <v>0</v>
      </c>
      <c r="G163" s="35">
        <v>81750</v>
      </c>
      <c r="H163" s="35">
        <f t="shared" si="29"/>
        <v>81750</v>
      </c>
      <c r="I163" s="35">
        <v>81750</v>
      </c>
      <c r="J163" s="35">
        <f t="shared" si="30"/>
        <v>0</v>
      </c>
      <c r="K163" s="35">
        <v>81750</v>
      </c>
      <c r="L163" s="35">
        <f t="shared" si="31"/>
        <v>0</v>
      </c>
      <c r="M163" s="35">
        <v>98750</v>
      </c>
      <c r="N163" s="40">
        <f t="shared" ref="N163:N164" si="34">SUM(M163-C163-D163-F163-H163-J163-L163)</f>
        <v>17000</v>
      </c>
      <c r="T163" s="50">
        <f t="shared" si="32"/>
        <v>98750</v>
      </c>
    </row>
    <row r="164" spans="1:20" ht="30">
      <c r="A164" s="25" t="s">
        <v>182</v>
      </c>
      <c r="C164" s="6">
        <v>0</v>
      </c>
      <c r="D164" s="35">
        <v>0</v>
      </c>
      <c r="E164" s="35">
        <v>0</v>
      </c>
      <c r="F164" s="35">
        <f t="shared" si="28"/>
        <v>0</v>
      </c>
      <c r="G164" s="35">
        <v>0</v>
      </c>
      <c r="H164" s="35">
        <f t="shared" si="29"/>
        <v>0</v>
      </c>
      <c r="I164" s="35">
        <v>0</v>
      </c>
      <c r="J164" s="35">
        <f t="shared" si="30"/>
        <v>0</v>
      </c>
      <c r="K164" s="35">
        <v>0</v>
      </c>
      <c r="L164" s="35">
        <f t="shared" si="31"/>
        <v>0</v>
      </c>
      <c r="M164" s="35">
        <v>0</v>
      </c>
      <c r="N164" s="40">
        <f t="shared" si="34"/>
        <v>0</v>
      </c>
      <c r="T164" s="50">
        <f t="shared" si="32"/>
        <v>0</v>
      </c>
    </row>
    <row r="165" spans="1:20" ht="30">
      <c r="A165" s="24" t="s">
        <v>40</v>
      </c>
      <c r="C165" s="6"/>
      <c r="D165" s="35"/>
      <c r="E165" s="35"/>
      <c r="F165" s="35">
        <f t="shared" si="28"/>
        <v>0</v>
      </c>
      <c r="G165" s="35"/>
      <c r="H165" s="35">
        <f t="shared" si="29"/>
        <v>0</v>
      </c>
      <c r="I165" s="35"/>
      <c r="J165" s="35">
        <f t="shared" si="30"/>
        <v>0</v>
      </c>
      <c r="K165" s="35"/>
      <c r="L165" s="35">
        <f t="shared" si="31"/>
        <v>0</v>
      </c>
      <c r="M165" s="35"/>
      <c r="N165" s="40"/>
      <c r="T165" s="50">
        <f t="shared" si="32"/>
        <v>0</v>
      </c>
    </row>
    <row r="166" spans="1:20" ht="30">
      <c r="A166" s="24" t="s">
        <v>41</v>
      </c>
      <c r="C166" s="6"/>
      <c r="D166" s="35"/>
      <c r="E166" s="35"/>
      <c r="F166" s="35">
        <f t="shared" si="28"/>
        <v>0</v>
      </c>
      <c r="G166" s="35"/>
      <c r="H166" s="35">
        <f t="shared" si="29"/>
        <v>0</v>
      </c>
      <c r="I166" s="35"/>
      <c r="J166" s="35">
        <f t="shared" si="30"/>
        <v>0</v>
      </c>
      <c r="K166" s="35"/>
      <c r="L166" s="35">
        <f t="shared" si="31"/>
        <v>0</v>
      </c>
      <c r="M166" s="35"/>
      <c r="N166" s="40"/>
      <c r="T166" s="50">
        <f t="shared" si="32"/>
        <v>0</v>
      </c>
    </row>
    <row r="167" spans="1:20" ht="30">
      <c r="A167" s="24" t="s">
        <v>42</v>
      </c>
      <c r="C167" s="6"/>
      <c r="D167" s="35"/>
      <c r="E167" s="35"/>
      <c r="F167" s="35">
        <f t="shared" si="28"/>
        <v>0</v>
      </c>
      <c r="G167" s="35"/>
      <c r="H167" s="35">
        <f t="shared" si="29"/>
        <v>0</v>
      </c>
      <c r="I167" s="35"/>
      <c r="J167" s="35">
        <f t="shared" si="30"/>
        <v>0</v>
      </c>
      <c r="K167" s="35"/>
      <c r="L167" s="35">
        <f t="shared" si="31"/>
        <v>0</v>
      </c>
      <c r="M167" s="35"/>
      <c r="N167" s="40"/>
      <c r="T167" s="50">
        <f t="shared" si="32"/>
        <v>0</v>
      </c>
    </row>
    <row r="168" spans="1:20" ht="30">
      <c r="A168" s="24" t="s">
        <v>43</v>
      </c>
      <c r="C168" s="6"/>
      <c r="D168" s="35"/>
      <c r="E168" s="35"/>
      <c r="F168" s="35">
        <f t="shared" si="28"/>
        <v>0</v>
      </c>
      <c r="G168" s="35"/>
      <c r="H168" s="35">
        <f t="shared" si="29"/>
        <v>0</v>
      </c>
      <c r="I168" s="35"/>
      <c r="J168" s="35">
        <f t="shared" si="30"/>
        <v>0</v>
      </c>
      <c r="K168" s="35"/>
      <c r="L168" s="35">
        <f t="shared" si="31"/>
        <v>0</v>
      </c>
      <c r="M168" s="35"/>
      <c r="N168" s="40"/>
      <c r="T168" s="50">
        <f t="shared" si="32"/>
        <v>0</v>
      </c>
    </row>
    <row r="169" spans="1:20" ht="30">
      <c r="A169" s="24" t="s">
        <v>27</v>
      </c>
      <c r="C169" s="4"/>
      <c r="D169" s="36"/>
      <c r="E169" s="36"/>
      <c r="F169" s="36">
        <f t="shared" si="28"/>
        <v>0</v>
      </c>
      <c r="G169" s="36"/>
      <c r="H169" s="36">
        <f t="shared" si="29"/>
        <v>0</v>
      </c>
      <c r="I169" s="36">
        <f>SUM(I170)</f>
        <v>601151.1</v>
      </c>
      <c r="J169" s="36">
        <f t="shared" si="30"/>
        <v>601151.1</v>
      </c>
      <c r="K169" s="36">
        <f>SUM(K170)</f>
        <v>608562.98</v>
      </c>
      <c r="L169" s="36">
        <f t="shared" si="31"/>
        <v>7411.8800000000047</v>
      </c>
      <c r="M169" s="36"/>
      <c r="N169" s="38">
        <f>SUM(N170)</f>
        <v>0</v>
      </c>
      <c r="T169" s="51">
        <f t="shared" si="32"/>
        <v>608562.98</v>
      </c>
    </row>
    <row r="170" spans="1:20" ht="30">
      <c r="A170" s="25" t="s">
        <v>183</v>
      </c>
      <c r="C170" s="6"/>
      <c r="D170" s="35">
        <v>0</v>
      </c>
      <c r="E170" s="35">
        <v>0</v>
      </c>
      <c r="F170" s="35">
        <f t="shared" si="28"/>
        <v>0</v>
      </c>
      <c r="G170" s="35">
        <v>0</v>
      </c>
      <c r="H170" s="35">
        <f t="shared" si="29"/>
        <v>0</v>
      </c>
      <c r="I170" s="35">
        <v>601151.1</v>
      </c>
      <c r="J170" s="35">
        <f t="shared" si="30"/>
        <v>601151.1</v>
      </c>
      <c r="K170" s="35">
        <v>608562.98</v>
      </c>
      <c r="L170" s="35">
        <f t="shared" si="31"/>
        <v>7411.8800000000047</v>
      </c>
      <c r="M170" s="35">
        <v>608562.98</v>
      </c>
      <c r="N170" s="40">
        <f t="shared" ref="N170" si="35">SUM(M170-C170-D170-F170-H170-J170-L170)</f>
        <v>0</v>
      </c>
      <c r="T170" s="50">
        <f t="shared" si="32"/>
        <v>608562.98</v>
      </c>
    </row>
    <row r="171" spans="1:20">
      <c r="A171" s="24"/>
      <c r="C171" s="6"/>
      <c r="D171" s="35"/>
      <c r="E171" s="35"/>
      <c r="F171" s="35">
        <f t="shared" si="28"/>
        <v>0</v>
      </c>
      <c r="G171" s="35"/>
      <c r="H171" s="35">
        <f t="shared" si="29"/>
        <v>0</v>
      </c>
      <c r="I171" s="35"/>
      <c r="J171" s="35">
        <f t="shared" si="30"/>
        <v>0</v>
      </c>
      <c r="K171" s="35"/>
      <c r="L171" s="35">
        <f t="shared" si="31"/>
        <v>0</v>
      </c>
      <c r="M171" s="35">
        <v>0</v>
      </c>
      <c r="N171" s="40"/>
      <c r="T171" s="50">
        <f t="shared" si="32"/>
        <v>0</v>
      </c>
    </row>
    <row r="172" spans="1:20" ht="30">
      <c r="A172" s="24" t="s">
        <v>44</v>
      </c>
      <c r="C172" s="6"/>
      <c r="D172" s="35"/>
      <c r="E172" s="35"/>
      <c r="F172" s="35">
        <f t="shared" si="28"/>
        <v>0</v>
      </c>
      <c r="G172" s="35"/>
      <c r="H172" s="35">
        <f t="shared" si="29"/>
        <v>0</v>
      </c>
      <c r="I172" s="35"/>
      <c r="J172" s="35">
        <f t="shared" si="30"/>
        <v>0</v>
      </c>
      <c r="K172" s="35"/>
      <c r="L172" s="35">
        <f t="shared" si="31"/>
        <v>0</v>
      </c>
      <c r="M172" s="35">
        <v>0</v>
      </c>
      <c r="N172" s="40"/>
      <c r="T172" s="50">
        <f t="shared" si="32"/>
        <v>0</v>
      </c>
    </row>
    <row r="173" spans="1:20">
      <c r="A173" s="3" t="s">
        <v>45</v>
      </c>
      <c r="C173" s="4"/>
      <c r="D173" s="35"/>
      <c r="E173" s="35"/>
      <c r="F173" s="35">
        <f t="shared" si="28"/>
        <v>0</v>
      </c>
      <c r="G173" s="35"/>
      <c r="H173" s="35">
        <f t="shared" si="29"/>
        <v>0</v>
      </c>
      <c r="I173" s="35"/>
      <c r="J173" s="35">
        <f t="shared" si="30"/>
        <v>0</v>
      </c>
      <c r="K173" s="35"/>
      <c r="L173" s="35">
        <f t="shared" si="31"/>
        <v>0</v>
      </c>
      <c r="M173" s="35">
        <v>0</v>
      </c>
      <c r="N173" s="40"/>
      <c r="T173" s="50">
        <f t="shared" si="32"/>
        <v>0</v>
      </c>
    </row>
    <row r="174" spans="1:20" ht="30">
      <c r="A174" s="24" t="s">
        <v>46</v>
      </c>
      <c r="C174" s="6"/>
      <c r="D174" s="35"/>
      <c r="E174" s="35"/>
      <c r="F174" s="35">
        <f t="shared" si="28"/>
        <v>0</v>
      </c>
      <c r="G174" s="35"/>
      <c r="H174" s="35">
        <f t="shared" si="29"/>
        <v>0</v>
      </c>
      <c r="I174" s="35"/>
      <c r="J174" s="35">
        <f t="shared" si="30"/>
        <v>0</v>
      </c>
      <c r="K174" s="35"/>
      <c r="L174" s="35">
        <f t="shared" si="31"/>
        <v>0</v>
      </c>
      <c r="M174" s="35">
        <v>0</v>
      </c>
      <c r="N174" s="40"/>
      <c r="T174" s="50">
        <f t="shared" si="32"/>
        <v>0</v>
      </c>
    </row>
    <row r="175" spans="1:20" ht="30">
      <c r="A175" s="24" t="s">
        <v>47</v>
      </c>
      <c r="C175" s="6"/>
      <c r="D175" s="35"/>
      <c r="E175" s="35"/>
      <c r="F175" s="35">
        <f t="shared" si="28"/>
        <v>0</v>
      </c>
      <c r="G175" s="35"/>
      <c r="H175" s="35">
        <f t="shared" si="29"/>
        <v>0</v>
      </c>
      <c r="I175" s="35"/>
      <c r="J175" s="35">
        <f t="shared" si="30"/>
        <v>0</v>
      </c>
      <c r="K175" s="35"/>
      <c r="L175" s="35">
        <f t="shared" si="31"/>
        <v>0</v>
      </c>
      <c r="M175" s="35">
        <v>0</v>
      </c>
      <c r="N175" s="40"/>
      <c r="T175" s="50">
        <f t="shared" si="32"/>
        <v>0</v>
      </c>
    </row>
    <row r="176" spans="1:20" ht="30">
      <c r="A176" s="24" t="s">
        <v>48</v>
      </c>
      <c r="C176" s="6"/>
      <c r="D176" s="35"/>
      <c r="E176" s="35"/>
      <c r="F176" s="35">
        <f t="shared" si="28"/>
        <v>0</v>
      </c>
      <c r="G176" s="35"/>
      <c r="H176" s="35">
        <f t="shared" si="29"/>
        <v>0</v>
      </c>
      <c r="I176" s="35"/>
      <c r="J176" s="35">
        <f t="shared" si="30"/>
        <v>0</v>
      </c>
      <c r="K176" s="35"/>
      <c r="L176" s="35">
        <f t="shared" si="31"/>
        <v>0</v>
      </c>
      <c r="M176" s="35">
        <v>0</v>
      </c>
      <c r="N176" s="40"/>
      <c r="T176" s="50">
        <f t="shared" si="32"/>
        <v>0</v>
      </c>
    </row>
    <row r="177" spans="1:20" ht="30">
      <c r="A177" s="24" t="s">
        <v>49</v>
      </c>
      <c r="C177" s="6"/>
      <c r="D177" s="35"/>
      <c r="E177" s="35"/>
      <c r="F177" s="35">
        <f t="shared" si="28"/>
        <v>0</v>
      </c>
      <c r="G177" s="35"/>
      <c r="H177" s="35">
        <f t="shared" si="29"/>
        <v>0</v>
      </c>
      <c r="I177" s="35"/>
      <c r="J177" s="35">
        <f t="shared" si="30"/>
        <v>0</v>
      </c>
      <c r="K177" s="35"/>
      <c r="L177" s="35">
        <f t="shared" si="31"/>
        <v>0</v>
      </c>
      <c r="M177" s="35">
        <v>0</v>
      </c>
      <c r="N177" s="40"/>
      <c r="T177" s="50">
        <f t="shared" si="32"/>
        <v>0</v>
      </c>
    </row>
    <row r="178" spans="1:20" ht="30">
      <c r="A178" s="24" t="s">
        <v>50</v>
      </c>
      <c r="C178" s="6"/>
      <c r="D178" s="35"/>
      <c r="E178" s="35"/>
      <c r="F178" s="35">
        <f t="shared" si="28"/>
        <v>0</v>
      </c>
      <c r="G178" s="35"/>
      <c r="H178" s="35">
        <f t="shared" si="29"/>
        <v>0</v>
      </c>
      <c r="I178" s="35"/>
      <c r="J178" s="35">
        <f t="shared" si="30"/>
        <v>0</v>
      </c>
      <c r="K178" s="35"/>
      <c r="L178" s="35">
        <f t="shared" si="31"/>
        <v>0</v>
      </c>
      <c r="M178" s="35">
        <v>0</v>
      </c>
      <c r="N178" s="40"/>
      <c r="T178" s="50">
        <f t="shared" si="32"/>
        <v>0</v>
      </c>
    </row>
    <row r="179" spans="1:20" ht="30">
      <c r="A179" s="24" t="s">
        <v>51</v>
      </c>
      <c r="C179" s="6"/>
      <c r="D179" s="35"/>
      <c r="E179" s="35"/>
      <c r="F179" s="35">
        <f t="shared" si="28"/>
        <v>0</v>
      </c>
      <c r="G179" s="35"/>
      <c r="H179" s="35">
        <f t="shared" si="29"/>
        <v>0</v>
      </c>
      <c r="I179" s="35"/>
      <c r="J179" s="35">
        <f t="shared" si="30"/>
        <v>0</v>
      </c>
      <c r="K179" s="35"/>
      <c r="L179" s="35">
        <f t="shared" si="31"/>
        <v>0</v>
      </c>
      <c r="M179" s="35">
        <v>0</v>
      </c>
      <c r="N179" s="40"/>
      <c r="T179" s="50">
        <f t="shared" si="32"/>
        <v>0</v>
      </c>
    </row>
    <row r="180" spans="1:20" ht="30">
      <c r="A180" s="24" t="s">
        <v>52</v>
      </c>
      <c r="C180" s="6"/>
      <c r="D180" s="35"/>
      <c r="E180" s="35"/>
      <c r="F180" s="35">
        <f t="shared" si="28"/>
        <v>0</v>
      </c>
      <c r="G180" s="35"/>
      <c r="H180" s="35">
        <f t="shared" si="29"/>
        <v>0</v>
      </c>
      <c r="I180" s="35"/>
      <c r="J180" s="35">
        <f t="shared" si="30"/>
        <v>0</v>
      </c>
      <c r="K180" s="35"/>
      <c r="L180" s="35">
        <f t="shared" si="31"/>
        <v>0</v>
      </c>
      <c r="M180" s="35">
        <v>0</v>
      </c>
      <c r="N180" s="40"/>
      <c r="T180" s="50">
        <f t="shared" si="32"/>
        <v>0</v>
      </c>
    </row>
    <row r="181" spans="1:20">
      <c r="A181" s="8"/>
      <c r="C181" s="6"/>
      <c r="D181" s="35"/>
      <c r="E181" s="35"/>
      <c r="F181" s="35">
        <f t="shared" si="28"/>
        <v>0</v>
      </c>
      <c r="G181" s="35"/>
      <c r="H181" s="35">
        <f t="shared" si="29"/>
        <v>0</v>
      </c>
      <c r="I181" s="35"/>
      <c r="J181" s="35">
        <f t="shared" si="30"/>
        <v>0</v>
      </c>
      <c r="K181" s="35"/>
      <c r="L181" s="35">
        <f t="shared" si="31"/>
        <v>0</v>
      </c>
      <c r="M181" s="35">
        <v>0</v>
      </c>
      <c r="N181" s="40"/>
      <c r="T181" s="50">
        <f t="shared" si="32"/>
        <v>0</v>
      </c>
    </row>
    <row r="182" spans="1:20" ht="30">
      <c r="A182" s="3" t="s">
        <v>28</v>
      </c>
      <c r="C182" s="45"/>
      <c r="D182" s="34"/>
      <c r="E182" s="34">
        <f>SUM(E184)</f>
        <v>809492.38</v>
      </c>
      <c r="F182" s="34">
        <f t="shared" si="28"/>
        <v>809492.38</v>
      </c>
      <c r="G182" s="34">
        <f>SUM(G184+G189+G196)</f>
        <v>1745553.49</v>
      </c>
      <c r="H182" s="34">
        <f t="shared" si="29"/>
        <v>936061.11</v>
      </c>
      <c r="I182" s="34">
        <f>SUM(I184+I189+I196)</f>
        <v>1817662.98</v>
      </c>
      <c r="J182" s="34">
        <f t="shared" si="30"/>
        <v>72109.489999999991</v>
      </c>
      <c r="K182" s="34">
        <f>SUM(K184+K189+K196+K201)</f>
        <v>1817662.98</v>
      </c>
      <c r="L182" s="34">
        <f t="shared" si="31"/>
        <v>0</v>
      </c>
      <c r="M182" s="34"/>
      <c r="N182" s="44">
        <f>SUM(N184+N189+N196+N201+N210)</f>
        <v>89680</v>
      </c>
      <c r="T182" s="47">
        <f t="shared" si="32"/>
        <v>1907342.98</v>
      </c>
    </row>
    <row r="183" spans="1:20">
      <c r="A183" s="3"/>
      <c r="C183" s="4"/>
      <c r="D183" s="35"/>
      <c r="E183" s="35"/>
      <c r="F183" s="35">
        <f t="shared" si="28"/>
        <v>0</v>
      </c>
      <c r="G183" s="35"/>
      <c r="H183" s="35">
        <f t="shared" si="29"/>
        <v>0</v>
      </c>
      <c r="I183" s="35"/>
      <c r="J183" s="35">
        <f t="shared" si="30"/>
        <v>0</v>
      </c>
      <c r="K183" s="35"/>
      <c r="L183" s="35">
        <f t="shared" si="31"/>
        <v>0</v>
      </c>
      <c r="M183" s="35"/>
      <c r="N183" s="40"/>
      <c r="T183" s="49">
        <f t="shared" si="32"/>
        <v>0</v>
      </c>
    </row>
    <row r="184" spans="1:20">
      <c r="A184" s="24" t="s">
        <v>29</v>
      </c>
      <c r="C184" s="6"/>
      <c r="D184" s="35"/>
      <c r="E184" s="36">
        <f>SUM(E185:E186)</f>
        <v>809492.38</v>
      </c>
      <c r="F184" s="36">
        <f t="shared" si="28"/>
        <v>809492.38</v>
      </c>
      <c r="G184" s="36">
        <f>SUM(G185:G187)</f>
        <v>847929.85</v>
      </c>
      <c r="H184" s="36">
        <f t="shared" si="29"/>
        <v>38437.469999999972</v>
      </c>
      <c r="I184" s="36">
        <f>SUM(I185:I187)</f>
        <v>920039.34</v>
      </c>
      <c r="J184" s="36">
        <f t="shared" si="30"/>
        <v>72109.489999999991</v>
      </c>
      <c r="K184" s="36">
        <f>SUM(K185:K187)</f>
        <v>920039.34</v>
      </c>
      <c r="L184" s="35">
        <f t="shared" si="31"/>
        <v>0</v>
      </c>
      <c r="M184" s="35"/>
      <c r="N184" s="38">
        <f>SUM(N185:N188)</f>
        <v>89680</v>
      </c>
      <c r="T184" s="49">
        <f t="shared" si="32"/>
        <v>1009719.34</v>
      </c>
    </row>
    <row r="185" spans="1:20" ht="30">
      <c r="A185" s="26" t="s">
        <v>184</v>
      </c>
      <c r="C185" s="6">
        <v>0</v>
      </c>
      <c r="D185" s="35">
        <v>0</v>
      </c>
      <c r="E185" s="35"/>
      <c r="F185" s="35">
        <f t="shared" si="28"/>
        <v>0</v>
      </c>
      <c r="G185" s="35">
        <v>14999.99</v>
      </c>
      <c r="H185" s="35">
        <f t="shared" si="29"/>
        <v>14999.99</v>
      </c>
      <c r="I185" s="35">
        <v>14999.99</v>
      </c>
      <c r="J185" s="35">
        <f t="shared" si="30"/>
        <v>0</v>
      </c>
      <c r="K185" s="35">
        <v>14999.99</v>
      </c>
      <c r="L185" s="35">
        <f t="shared" si="31"/>
        <v>0</v>
      </c>
      <c r="M185" s="35">
        <v>14999.99</v>
      </c>
      <c r="N185" s="40">
        <f t="shared" ref="N185:N187" si="36">SUM(M185-C185-D185-F185-H185-J185-L185)</f>
        <v>0</v>
      </c>
      <c r="T185" s="50">
        <f t="shared" si="32"/>
        <v>14999.99</v>
      </c>
    </row>
    <row r="186" spans="1:20">
      <c r="A186" s="26" t="s">
        <v>185</v>
      </c>
      <c r="C186" s="6">
        <v>0</v>
      </c>
      <c r="D186" s="35">
        <v>0</v>
      </c>
      <c r="E186" s="35">
        <v>809492.38</v>
      </c>
      <c r="F186" s="35">
        <f t="shared" si="28"/>
        <v>809492.38</v>
      </c>
      <c r="G186" s="35">
        <v>832929.86</v>
      </c>
      <c r="H186" s="35">
        <f t="shared" si="29"/>
        <v>23437.479999999981</v>
      </c>
      <c r="I186" s="35">
        <v>898004.35</v>
      </c>
      <c r="J186" s="35">
        <f t="shared" si="30"/>
        <v>65074.489999999991</v>
      </c>
      <c r="K186" s="35">
        <v>898004.35</v>
      </c>
      <c r="L186" s="35">
        <f t="shared" si="31"/>
        <v>0</v>
      </c>
      <c r="M186" s="35">
        <v>987684.35</v>
      </c>
      <c r="N186" s="40">
        <f t="shared" si="36"/>
        <v>89680</v>
      </c>
      <c r="T186" s="50">
        <f t="shared" si="32"/>
        <v>987684.35</v>
      </c>
    </row>
    <row r="187" spans="1:20">
      <c r="A187" s="8" t="s">
        <v>204</v>
      </c>
      <c r="C187" s="6"/>
      <c r="D187" s="35"/>
      <c r="E187" s="35"/>
      <c r="F187" s="35">
        <f t="shared" si="28"/>
        <v>0</v>
      </c>
      <c r="G187" s="35">
        <v>0</v>
      </c>
      <c r="H187" s="35">
        <f t="shared" si="29"/>
        <v>0</v>
      </c>
      <c r="I187" s="35">
        <v>7035</v>
      </c>
      <c r="J187" s="35">
        <f t="shared" si="30"/>
        <v>7035</v>
      </c>
      <c r="K187" s="35">
        <v>7035</v>
      </c>
      <c r="L187" s="35">
        <f t="shared" si="31"/>
        <v>0</v>
      </c>
      <c r="M187" s="35">
        <v>7035</v>
      </c>
      <c r="N187" s="40">
        <f t="shared" si="36"/>
        <v>0</v>
      </c>
      <c r="T187" s="50">
        <f t="shared" si="32"/>
        <v>7035</v>
      </c>
    </row>
    <row r="188" spans="1:20">
      <c r="A188" s="24"/>
      <c r="C188" s="6"/>
      <c r="D188" s="35"/>
      <c r="E188" s="35"/>
      <c r="F188" s="35">
        <f t="shared" si="28"/>
        <v>0</v>
      </c>
      <c r="G188" s="35"/>
      <c r="H188" s="35">
        <f t="shared" si="29"/>
        <v>0</v>
      </c>
      <c r="I188" s="35"/>
      <c r="J188" s="35">
        <f t="shared" si="30"/>
        <v>0</v>
      </c>
      <c r="K188" s="35"/>
      <c r="L188" s="35">
        <f t="shared" si="31"/>
        <v>0</v>
      </c>
      <c r="M188" s="35"/>
      <c r="N188" s="40"/>
      <c r="T188" s="50">
        <f t="shared" si="32"/>
        <v>0</v>
      </c>
    </row>
    <row r="189" spans="1:20" ht="30">
      <c r="A189" s="24" t="s">
        <v>30</v>
      </c>
      <c r="C189" s="4"/>
      <c r="D189" s="36"/>
      <c r="E189" s="36"/>
      <c r="F189" s="36">
        <f t="shared" si="28"/>
        <v>0</v>
      </c>
      <c r="G189" s="36">
        <f>SUM(G190:G191)</f>
        <v>181889.92000000001</v>
      </c>
      <c r="H189" s="36">
        <f t="shared" si="29"/>
        <v>181889.92000000001</v>
      </c>
      <c r="I189" s="36">
        <f>SUM(I190:I191)</f>
        <v>181889.92000000001</v>
      </c>
      <c r="J189" s="36">
        <f t="shared" si="30"/>
        <v>0</v>
      </c>
      <c r="K189" s="36">
        <f>SUM(K190)</f>
        <v>181889.92000000001</v>
      </c>
      <c r="L189" s="36">
        <f t="shared" si="31"/>
        <v>0</v>
      </c>
      <c r="M189" s="36"/>
      <c r="N189" s="38">
        <f>SUM(N190:N191)</f>
        <v>0</v>
      </c>
      <c r="T189" s="51">
        <f t="shared" si="32"/>
        <v>181889.92000000001</v>
      </c>
    </row>
    <row r="190" spans="1:20" ht="30">
      <c r="A190" s="26" t="s">
        <v>205</v>
      </c>
      <c r="C190" s="6"/>
      <c r="D190" s="35"/>
      <c r="E190" s="35"/>
      <c r="F190" s="35">
        <f t="shared" si="28"/>
        <v>0</v>
      </c>
      <c r="G190" s="35">
        <v>181889.92000000001</v>
      </c>
      <c r="H190" s="35">
        <f t="shared" si="29"/>
        <v>181889.92000000001</v>
      </c>
      <c r="I190" s="35">
        <v>181889.92000000001</v>
      </c>
      <c r="J190" s="35">
        <f t="shared" si="30"/>
        <v>0</v>
      </c>
      <c r="K190" s="35">
        <v>181889.92000000001</v>
      </c>
      <c r="L190" s="35">
        <f t="shared" si="31"/>
        <v>0</v>
      </c>
      <c r="M190" s="35">
        <v>181889.92000000001</v>
      </c>
      <c r="N190" s="40">
        <f t="shared" ref="N190:N191" si="37">SUM(M190-C190-D190-F190-H190-J190-L190)</f>
        <v>0</v>
      </c>
      <c r="T190" s="50">
        <f t="shared" si="32"/>
        <v>181889.92000000001</v>
      </c>
    </row>
    <row r="191" spans="1:20" ht="30">
      <c r="A191" s="8" t="s">
        <v>206</v>
      </c>
      <c r="C191" s="6"/>
      <c r="D191" s="35"/>
      <c r="E191" s="35"/>
      <c r="F191" s="35">
        <f t="shared" si="28"/>
        <v>0</v>
      </c>
      <c r="G191" s="35">
        <v>0</v>
      </c>
      <c r="H191" s="35">
        <f t="shared" si="29"/>
        <v>0</v>
      </c>
      <c r="I191" s="35">
        <v>0</v>
      </c>
      <c r="J191" s="35">
        <f t="shared" si="30"/>
        <v>0</v>
      </c>
      <c r="K191" s="35"/>
      <c r="L191" s="35">
        <f t="shared" si="31"/>
        <v>0</v>
      </c>
      <c r="M191" s="35">
        <v>0</v>
      </c>
      <c r="N191" s="40">
        <f t="shared" si="37"/>
        <v>0</v>
      </c>
      <c r="T191" s="50">
        <f t="shared" si="32"/>
        <v>0</v>
      </c>
    </row>
    <row r="192" spans="1:20">
      <c r="A192" s="24"/>
      <c r="C192" s="6"/>
      <c r="D192" s="35"/>
      <c r="E192" s="35"/>
      <c r="F192" s="35">
        <f t="shared" si="28"/>
        <v>0</v>
      </c>
      <c r="G192" s="35"/>
      <c r="H192" s="35">
        <f t="shared" si="29"/>
        <v>0</v>
      </c>
      <c r="I192" s="35"/>
      <c r="J192" s="35">
        <f t="shared" si="30"/>
        <v>0</v>
      </c>
      <c r="K192" s="35"/>
      <c r="L192" s="35">
        <f t="shared" si="31"/>
        <v>0</v>
      </c>
      <c r="M192" s="35"/>
      <c r="N192" s="40"/>
      <c r="T192" s="50">
        <f t="shared" si="32"/>
        <v>0</v>
      </c>
    </row>
    <row r="193" spans="1:20" ht="30">
      <c r="A193" s="24" t="s">
        <v>31</v>
      </c>
      <c r="C193" s="6"/>
      <c r="D193" s="35"/>
      <c r="E193" s="35"/>
      <c r="F193" s="35">
        <f t="shared" si="28"/>
        <v>0</v>
      </c>
      <c r="G193" s="35"/>
      <c r="H193" s="35">
        <f t="shared" si="29"/>
        <v>0</v>
      </c>
      <c r="I193" s="35"/>
      <c r="J193" s="35">
        <f t="shared" si="30"/>
        <v>0</v>
      </c>
      <c r="K193" s="35"/>
      <c r="L193" s="35">
        <f t="shared" si="31"/>
        <v>0</v>
      </c>
      <c r="M193" s="35"/>
      <c r="N193" s="40"/>
      <c r="T193" s="50">
        <f t="shared" si="32"/>
        <v>0</v>
      </c>
    </row>
    <row r="194" spans="1:20" ht="30">
      <c r="A194" s="26" t="s">
        <v>207</v>
      </c>
      <c r="C194" s="6"/>
      <c r="D194" s="35"/>
      <c r="E194" s="35"/>
      <c r="F194" s="35">
        <f t="shared" si="28"/>
        <v>0</v>
      </c>
      <c r="G194" s="35">
        <v>0</v>
      </c>
      <c r="H194" s="35">
        <f t="shared" si="29"/>
        <v>0</v>
      </c>
      <c r="I194" s="35">
        <v>0</v>
      </c>
      <c r="J194" s="35">
        <f t="shared" si="30"/>
        <v>0</v>
      </c>
      <c r="K194" s="35"/>
      <c r="L194" s="35">
        <f t="shared" si="31"/>
        <v>0</v>
      </c>
      <c r="M194" s="35">
        <v>0</v>
      </c>
      <c r="N194" s="40">
        <f t="shared" ref="N194" si="38">SUM(M194-C194-D194-F194-H194-J194-L194)</f>
        <v>0</v>
      </c>
      <c r="T194" s="50">
        <f t="shared" si="32"/>
        <v>0</v>
      </c>
    </row>
    <row r="195" spans="1:20">
      <c r="A195" s="24"/>
      <c r="C195" s="6"/>
      <c r="D195" s="35"/>
      <c r="E195" s="35"/>
      <c r="F195" s="35">
        <f t="shared" si="28"/>
        <v>0</v>
      </c>
      <c r="G195" s="35"/>
      <c r="H195" s="35">
        <f t="shared" si="29"/>
        <v>0</v>
      </c>
      <c r="I195" s="35"/>
      <c r="J195" s="35">
        <f t="shared" si="30"/>
        <v>0</v>
      </c>
      <c r="K195" s="35"/>
      <c r="L195" s="35">
        <f t="shared" si="31"/>
        <v>0</v>
      </c>
      <c r="M195" s="35"/>
      <c r="N195" s="40"/>
      <c r="T195" s="50">
        <f t="shared" si="32"/>
        <v>0</v>
      </c>
    </row>
    <row r="196" spans="1:20" ht="30">
      <c r="A196" s="24" t="s">
        <v>32</v>
      </c>
      <c r="C196" s="6"/>
      <c r="D196" s="35"/>
      <c r="E196" s="35"/>
      <c r="F196" s="35">
        <f t="shared" si="28"/>
        <v>0</v>
      </c>
      <c r="G196" s="36">
        <f>SUM(G197:G199)</f>
        <v>715733.72</v>
      </c>
      <c r="H196" s="36">
        <f t="shared" si="29"/>
        <v>715733.72</v>
      </c>
      <c r="I196" s="36">
        <f>SUM(I197:I199)</f>
        <v>715733.72</v>
      </c>
      <c r="J196" s="35">
        <f t="shared" si="30"/>
        <v>0</v>
      </c>
      <c r="K196" s="36">
        <f>SUM(K199)</f>
        <v>715733.72</v>
      </c>
      <c r="L196" s="35">
        <f t="shared" si="31"/>
        <v>0</v>
      </c>
      <c r="M196" s="35"/>
      <c r="N196" s="38">
        <f>SUM(N197:N199)</f>
        <v>0</v>
      </c>
      <c r="T196" s="51">
        <f t="shared" si="32"/>
        <v>715733.72</v>
      </c>
    </row>
    <row r="197" spans="1:20">
      <c r="A197" s="26" t="s">
        <v>208</v>
      </c>
      <c r="C197" s="6"/>
      <c r="D197" s="35"/>
      <c r="E197" s="35"/>
      <c r="F197" s="35">
        <f t="shared" si="28"/>
        <v>0</v>
      </c>
      <c r="G197" s="35">
        <v>0</v>
      </c>
      <c r="H197" s="35">
        <f t="shared" si="29"/>
        <v>0</v>
      </c>
      <c r="I197" s="35">
        <v>0</v>
      </c>
      <c r="J197" s="35">
        <f t="shared" si="30"/>
        <v>0</v>
      </c>
      <c r="K197" s="35"/>
      <c r="L197" s="35">
        <f t="shared" si="31"/>
        <v>0</v>
      </c>
      <c r="M197" s="35">
        <v>0</v>
      </c>
      <c r="N197" s="40">
        <f t="shared" ref="N197:N199" si="39">SUM(M197-C197-D197-F197-H197-J197-L197)</f>
        <v>0</v>
      </c>
      <c r="T197" s="49">
        <f t="shared" si="32"/>
        <v>0</v>
      </c>
    </row>
    <row r="198" spans="1:20">
      <c r="A198" s="8" t="s">
        <v>215</v>
      </c>
      <c r="C198" s="6">
        <v>0</v>
      </c>
      <c r="D198" s="35">
        <v>0</v>
      </c>
      <c r="E198" s="35"/>
      <c r="F198" s="35">
        <v>0</v>
      </c>
      <c r="G198" s="35"/>
      <c r="H198" s="35">
        <v>0</v>
      </c>
      <c r="I198" s="35"/>
      <c r="J198" s="35">
        <v>0</v>
      </c>
      <c r="K198" s="35">
        <v>0</v>
      </c>
      <c r="L198" s="35">
        <v>0</v>
      </c>
      <c r="M198" s="35">
        <v>0</v>
      </c>
      <c r="N198" s="40">
        <f t="shared" si="39"/>
        <v>0</v>
      </c>
      <c r="T198" s="49"/>
    </row>
    <row r="199" spans="1:20">
      <c r="A199" s="8" t="s">
        <v>209</v>
      </c>
      <c r="C199" s="6"/>
      <c r="D199" s="35"/>
      <c r="E199" s="35"/>
      <c r="F199" s="35">
        <f t="shared" si="28"/>
        <v>0</v>
      </c>
      <c r="G199" s="35">
        <v>715733.72</v>
      </c>
      <c r="H199" s="35">
        <f t="shared" si="29"/>
        <v>715733.72</v>
      </c>
      <c r="I199" s="35">
        <v>715733.72</v>
      </c>
      <c r="J199" s="35">
        <f t="shared" si="30"/>
        <v>0</v>
      </c>
      <c r="K199" s="35">
        <v>715733.72</v>
      </c>
      <c r="L199" s="35">
        <f t="shared" si="31"/>
        <v>0</v>
      </c>
      <c r="M199" s="35">
        <v>715733.72</v>
      </c>
      <c r="N199" s="40">
        <f t="shared" si="39"/>
        <v>0</v>
      </c>
      <c r="T199" s="50">
        <f t="shared" si="32"/>
        <v>715733.72</v>
      </c>
    </row>
    <row r="200" spans="1:20">
      <c r="A200" s="24"/>
      <c r="C200" s="6"/>
      <c r="D200" s="35"/>
      <c r="E200" s="35"/>
      <c r="F200" s="35">
        <f t="shared" si="28"/>
        <v>0</v>
      </c>
      <c r="G200" s="35"/>
      <c r="H200" s="35">
        <f t="shared" si="29"/>
        <v>0</v>
      </c>
      <c r="I200" s="35"/>
      <c r="J200" s="35">
        <f t="shared" si="30"/>
        <v>0</v>
      </c>
      <c r="K200" s="35"/>
      <c r="L200" s="35">
        <f t="shared" si="31"/>
        <v>0</v>
      </c>
      <c r="M200" s="35"/>
      <c r="N200" s="40"/>
      <c r="T200" s="50">
        <f t="shared" si="32"/>
        <v>0</v>
      </c>
    </row>
    <row r="201" spans="1:20" ht="30">
      <c r="A201" s="24" t="s">
        <v>33</v>
      </c>
      <c r="C201" s="6"/>
      <c r="D201" s="35"/>
      <c r="E201" s="35"/>
      <c r="F201" s="35">
        <f t="shared" si="28"/>
        <v>0</v>
      </c>
      <c r="G201" s="35"/>
      <c r="H201" s="35">
        <f t="shared" si="29"/>
        <v>0</v>
      </c>
      <c r="I201" s="35"/>
      <c r="J201" s="35">
        <f t="shared" si="30"/>
        <v>0</v>
      </c>
      <c r="K201" s="36">
        <f>SUM(K202)</f>
        <v>0</v>
      </c>
      <c r="L201" s="35">
        <f t="shared" si="31"/>
        <v>0</v>
      </c>
      <c r="M201" s="35"/>
      <c r="N201" s="38">
        <f>SUM(N202)</f>
        <v>0</v>
      </c>
      <c r="T201" s="50">
        <f t="shared" si="32"/>
        <v>0</v>
      </c>
    </row>
    <row r="202" spans="1:20" ht="60">
      <c r="A202" s="26" t="s">
        <v>186</v>
      </c>
      <c r="C202" s="6">
        <v>0</v>
      </c>
      <c r="D202" s="35">
        <v>0</v>
      </c>
      <c r="E202" s="35"/>
      <c r="F202" s="35">
        <f t="shared" si="28"/>
        <v>0</v>
      </c>
      <c r="G202" s="35">
        <v>0</v>
      </c>
      <c r="H202" s="35">
        <f t="shared" si="29"/>
        <v>0</v>
      </c>
      <c r="I202" s="35">
        <v>0</v>
      </c>
      <c r="J202" s="35">
        <f t="shared" si="30"/>
        <v>0</v>
      </c>
      <c r="K202" s="35">
        <v>0</v>
      </c>
      <c r="L202" s="35">
        <f t="shared" si="31"/>
        <v>0</v>
      </c>
      <c r="M202" s="35">
        <v>0</v>
      </c>
      <c r="N202" s="41">
        <f t="shared" ref="N202" si="40">SUM(M202-C202-D202-F202-H202-J202-L202)</f>
        <v>0</v>
      </c>
      <c r="T202" s="50">
        <f t="shared" si="32"/>
        <v>0</v>
      </c>
    </row>
    <row r="203" spans="1:20">
      <c r="A203" s="24"/>
      <c r="C203" s="6"/>
      <c r="D203" s="35"/>
      <c r="E203" s="35"/>
      <c r="F203" s="35">
        <f t="shared" si="28"/>
        <v>0</v>
      </c>
      <c r="G203" s="35"/>
      <c r="H203" s="35">
        <f t="shared" si="29"/>
        <v>0</v>
      </c>
      <c r="I203" s="35"/>
      <c r="J203" s="35">
        <f t="shared" si="30"/>
        <v>0</v>
      </c>
      <c r="K203" s="35">
        <v>0</v>
      </c>
      <c r="L203" s="35">
        <f t="shared" si="31"/>
        <v>0</v>
      </c>
      <c r="M203" s="35">
        <v>0</v>
      </c>
      <c r="N203" s="40"/>
      <c r="T203" s="50">
        <f t="shared" si="32"/>
        <v>0</v>
      </c>
    </row>
    <row r="204" spans="1:20" ht="30">
      <c r="A204" s="24" t="s">
        <v>53</v>
      </c>
      <c r="C204" s="6"/>
      <c r="D204" s="35"/>
      <c r="E204" s="35"/>
      <c r="F204" s="35">
        <f t="shared" si="28"/>
        <v>0</v>
      </c>
      <c r="G204" s="35"/>
      <c r="H204" s="35">
        <f t="shared" si="29"/>
        <v>0</v>
      </c>
      <c r="I204" s="35"/>
      <c r="J204" s="35">
        <f t="shared" si="30"/>
        <v>0</v>
      </c>
      <c r="K204" s="35">
        <v>0</v>
      </c>
      <c r="L204" s="35">
        <f t="shared" si="31"/>
        <v>0</v>
      </c>
      <c r="M204" s="35">
        <v>0</v>
      </c>
      <c r="N204" s="40"/>
      <c r="T204" s="50">
        <f t="shared" si="32"/>
        <v>0</v>
      </c>
    </row>
    <row r="205" spans="1:20" ht="30">
      <c r="A205" s="24" t="s">
        <v>54</v>
      </c>
      <c r="C205" s="6"/>
      <c r="D205" s="35"/>
      <c r="E205" s="35"/>
      <c r="F205" s="35">
        <f t="shared" si="28"/>
        <v>0</v>
      </c>
      <c r="G205" s="35"/>
      <c r="H205" s="35">
        <f t="shared" si="29"/>
        <v>0</v>
      </c>
      <c r="I205" s="35"/>
      <c r="J205" s="35">
        <f t="shared" si="30"/>
        <v>0</v>
      </c>
      <c r="K205" s="35">
        <v>0</v>
      </c>
      <c r="L205" s="35">
        <f t="shared" si="31"/>
        <v>0</v>
      </c>
      <c r="M205" s="35">
        <v>0</v>
      </c>
      <c r="N205" s="40"/>
      <c r="T205" s="50">
        <f t="shared" si="32"/>
        <v>0</v>
      </c>
    </row>
    <row r="206" spans="1:20">
      <c r="A206" s="24" t="s">
        <v>34</v>
      </c>
      <c r="C206" s="6"/>
      <c r="D206" s="35"/>
      <c r="E206" s="35"/>
      <c r="F206" s="35">
        <f t="shared" ref="F206:F229" si="41">SUM(E206-D206-C206)</f>
        <v>0</v>
      </c>
      <c r="G206" s="35"/>
      <c r="H206" s="35">
        <f t="shared" ref="H206:H229" si="42">SUM(G206-C206-D206-F206)</f>
        <v>0</v>
      </c>
      <c r="I206" s="35"/>
      <c r="J206" s="35">
        <f t="shared" ref="J206:J229" si="43">SUM(I206-C206-D206-F206-H206)</f>
        <v>0</v>
      </c>
      <c r="K206" s="35">
        <v>0</v>
      </c>
      <c r="L206" s="35">
        <f t="shared" ref="L206:L229" si="44">SUM(K206-C206-D206-F206-H206-J206)</f>
        <v>0</v>
      </c>
      <c r="M206" s="35">
        <v>0</v>
      </c>
      <c r="N206" s="40"/>
      <c r="T206" s="50">
        <f t="shared" ref="T206:T229" si="45">+C206+D206+F206+H206+J206+L206+N206+O206+P206+Q206+R206+S206</f>
        <v>0</v>
      </c>
    </row>
    <row r="207" spans="1:20" ht="30">
      <c r="A207" s="26" t="s">
        <v>216</v>
      </c>
      <c r="C207" s="6">
        <v>0</v>
      </c>
      <c r="D207" s="35">
        <v>0</v>
      </c>
      <c r="E207" s="35"/>
      <c r="F207" s="35">
        <v>0</v>
      </c>
      <c r="G207" s="35"/>
      <c r="H207" s="35">
        <v>0</v>
      </c>
      <c r="I207" s="35"/>
      <c r="J207" s="35">
        <v>0</v>
      </c>
      <c r="K207" s="35">
        <v>0</v>
      </c>
      <c r="L207" s="35">
        <v>0</v>
      </c>
      <c r="M207" s="35">
        <v>0</v>
      </c>
      <c r="N207" s="40">
        <f t="shared" ref="N207:N208" si="46">SUM(M207-C207-D207-F207-H207-J207-L207)</f>
        <v>0</v>
      </c>
      <c r="T207" s="50"/>
    </row>
    <row r="208" spans="1:20">
      <c r="A208" s="26" t="s">
        <v>187</v>
      </c>
      <c r="C208" s="6">
        <v>0</v>
      </c>
      <c r="D208" s="35">
        <v>0</v>
      </c>
      <c r="E208" s="35"/>
      <c r="F208" s="35">
        <f t="shared" si="41"/>
        <v>0</v>
      </c>
      <c r="G208" s="35">
        <v>0</v>
      </c>
      <c r="H208" s="35">
        <f t="shared" si="42"/>
        <v>0</v>
      </c>
      <c r="I208" s="35">
        <v>0</v>
      </c>
      <c r="J208" s="35">
        <f t="shared" si="43"/>
        <v>0</v>
      </c>
      <c r="K208" s="35">
        <v>0</v>
      </c>
      <c r="L208" s="35">
        <f t="shared" si="44"/>
        <v>0</v>
      </c>
      <c r="M208" s="35">
        <v>0</v>
      </c>
      <c r="N208" s="40">
        <f t="shared" si="46"/>
        <v>0</v>
      </c>
      <c r="T208" s="50">
        <f t="shared" si="45"/>
        <v>0</v>
      </c>
    </row>
    <row r="209" spans="1:20">
      <c r="A209" s="24"/>
      <c r="C209" s="6"/>
      <c r="D209" s="35"/>
      <c r="E209" s="35"/>
      <c r="F209" s="35">
        <f t="shared" si="41"/>
        <v>0</v>
      </c>
      <c r="G209" s="35"/>
      <c r="H209" s="35">
        <f t="shared" si="42"/>
        <v>0</v>
      </c>
      <c r="I209" s="35"/>
      <c r="J209" s="35">
        <f t="shared" si="43"/>
        <v>0</v>
      </c>
      <c r="K209" s="35"/>
      <c r="L209" s="35">
        <f t="shared" si="44"/>
        <v>0</v>
      </c>
      <c r="M209" s="35"/>
      <c r="N209" s="40"/>
      <c r="T209" s="50">
        <f t="shared" si="45"/>
        <v>0</v>
      </c>
    </row>
    <row r="210" spans="1:20" ht="45">
      <c r="A210" s="24" t="s">
        <v>55</v>
      </c>
      <c r="C210" s="6"/>
      <c r="D210" s="35"/>
      <c r="E210" s="35"/>
      <c r="F210" s="35">
        <f t="shared" si="41"/>
        <v>0</v>
      </c>
      <c r="G210" s="35"/>
      <c r="H210" s="35">
        <f t="shared" si="42"/>
        <v>0</v>
      </c>
      <c r="I210" s="35"/>
      <c r="J210" s="35">
        <f t="shared" si="43"/>
        <v>0</v>
      </c>
      <c r="K210" s="35"/>
      <c r="L210" s="35">
        <f t="shared" si="44"/>
        <v>0</v>
      </c>
      <c r="M210" s="35"/>
      <c r="N210" s="40"/>
      <c r="T210" s="50">
        <f t="shared" si="45"/>
        <v>0</v>
      </c>
    </row>
    <row r="211" spans="1:20" ht="30">
      <c r="A211" s="26" t="s">
        <v>188</v>
      </c>
      <c r="C211" s="6">
        <v>0</v>
      </c>
      <c r="D211" s="35">
        <v>0</v>
      </c>
      <c r="E211" s="35"/>
      <c r="F211" s="35">
        <f t="shared" si="41"/>
        <v>0</v>
      </c>
      <c r="G211" s="35">
        <v>0</v>
      </c>
      <c r="H211" s="35">
        <f t="shared" si="42"/>
        <v>0</v>
      </c>
      <c r="I211" s="35">
        <v>0</v>
      </c>
      <c r="J211" s="35">
        <f t="shared" si="43"/>
        <v>0</v>
      </c>
      <c r="K211" s="35">
        <v>0</v>
      </c>
      <c r="L211" s="35">
        <f t="shared" si="44"/>
        <v>0</v>
      </c>
      <c r="M211" s="35">
        <v>0</v>
      </c>
      <c r="N211" s="40">
        <f t="shared" ref="N211" si="47">SUM(M211-C211-D211-F211-H211-J211-L211)</f>
        <v>0</v>
      </c>
      <c r="T211" s="50">
        <f t="shared" si="45"/>
        <v>0</v>
      </c>
    </row>
    <row r="212" spans="1:20">
      <c r="A212" s="24"/>
      <c r="C212" s="6"/>
      <c r="D212" s="35"/>
      <c r="E212" s="35"/>
      <c r="F212" s="35">
        <f t="shared" si="41"/>
        <v>0</v>
      </c>
      <c r="G212" s="35"/>
      <c r="H212" s="35">
        <f t="shared" si="42"/>
        <v>0</v>
      </c>
      <c r="I212" s="35"/>
      <c r="J212" s="35">
        <f t="shared" si="43"/>
        <v>0</v>
      </c>
      <c r="K212" s="35"/>
      <c r="L212" s="35">
        <f t="shared" si="44"/>
        <v>0</v>
      </c>
      <c r="M212" s="35"/>
      <c r="N212" s="40"/>
      <c r="T212" s="50">
        <f t="shared" si="45"/>
        <v>0</v>
      </c>
    </row>
    <row r="213" spans="1:20" ht="15.75">
      <c r="A213" s="3" t="s">
        <v>56</v>
      </c>
      <c r="C213" s="4"/>
      <c r="D213" s="35"/>
      <c r="E213" s="34">
        <f>SUM(E215)</f>
        <v>2288084.17</v>
      </c>
      <c r="F213" s="34">
        <f t="shared" si="41"/>
        <v>2288084.17</v>
      </c>
      <c r="G213" s="34">
        <f>SUM(G215)</f>
        <v>2288084.17</v>
      </c>
      <c r="H213" s="35">
        <f t="shared" si="42"/>
        <v>0</v>
      </c>
      <c r="I213" s="34">
        <f>SUM(I215)</f>
        <v>2288084.17</v>
      </c>
      <c r="J213" s="35">
        <f t="shared" si="43"/>
        <v>0</v>
      </c>
      <c r="K213" s="34">
        <f>SUM(K215)</f>
        <v>2288084.17</v>
      </c>
      <c r="L213" s="36">
        <f t="shared" si="44"/>
        <v>0</v>
      </c>
      <c r="M213" s="36"/>
      <c r="N213" s="38">
        <v>0</v>
      </c>
      <c r="T213" s="48">
        <f t="shared" si="45"/>
        <v>2288084.17</v>
      </c>
    </row>
    <row r="214" spans="1:20">
      <c r="A214" s="3"/>
      <c r="C214" s="4"/>
      <c r="D214" s="35"/>
      <c r="E214" s="35"/>
      <c r="F214" s="35">
        <f t="shared" si="41"/>
        <v>0</v>
      </c>
      <c r="G214" s="35"/>
      <c r="H214" s="35">
        <f t="shared" si="42"/>
        <v>0</v>
      </c>
      <c r="I214" s="35"/>
      <c r="J214" s="35">
        <f t="shared" si="43"/>
        <v>0</v>
      </c>
      <c r="K214" s="35"/>
      <c r="L214" s="35">
        <f t="shared" si="44"/>
        <v>0</v>
      </c>
      <c r="M214" s="35"/>
      <c r="N214" s="40"/>
      <c r="T214" s="49">
        <f t="shared" si="45"/>
        <v>0</v>
      </c>
    </row>
    <row r="215" spans="1:20">
      <c r="A215" s="24" t="s">
        <v>57</v>
      </c>
      <c r="C215" s="6"/>
      <c r="D215" s="35"/>
      <c r="E215" s="36">
        <f>SUM(E216:E217)</f>
        <v>2288084.17</v>
      </c>
      <c r="F215" s="36">
        <f t="shared" si="41"/>
        <v>2288084.17</v>
      </c>
      <c r="G215" s="36">
        <f>SUM(G216:G217)</f>
        <v>2288084.17</v>
      </c>
      <c r="H215" s="35">
        <f t="shared" si="42"/>
        <v>0</v>
      </c>
      <c r="I215" s="36">
        <f>SUM(I216)</f>
        <v>2288084.17</v>
      </c>
      <c r="J215" s="35">
        <f t="shared" si="43"/>
        <v>0</v>
      </c>
      <c r="K215" s="36">
        <f>SUM(K216)</f>
        <v>2288084.17</v>
      </c>
      <c r="L215" s="35">
        <f t="shared" si="44"/>
        <v>0</v>
      </c>
      <c r="M215" s="35"/>
      <c r="N215" s="40"/>
      <c r="T215" s="49">
        <f t="shared" si="45"/>
        <v>2288084.17</v>
      </c>
    </row>
    <row r="216" spans="1:20" ht="30">
      <c r="A216" s="26" t="s">
        <v>189</v>
      </c>
      <c r="C216" s="6">
        <v>0</v>
      </c>
      <c r="D216" s="35">
        <v>0</v>
      </c>
      <c r="E216" s="35">
        <v>2288084.17</v>
      </c>
      <c r="F216" s="35">
        <f t="shared" si="41"/>
        <v>2288084.17</v>
      </c>
      <c r="G216" s="35">
        <v>2288084.17</v>
      </c>
      <c r="H216" s="35">
        <f t="shared" si="42"/>
        <v>0</v>
      </c>
      <c r="I216" s="35">
        <v>2288084.17</v>
      </c>
      <c r="J216" s="35">
        <f t="shared" si="43"/>
        <v>0</v>
      </c>
      <c r="K216" s="35">
        <v>2288084.17</v>
      </c>
      <c r="L216" s="35">
        <f t="shared" si="44"/>
        <v>0</v>
      </c>
      <c r="M216" s="35">
        <v>2288084.17</v>
      </c>
      <c r="N216" s="40">
        <f t="shared" ref="N216:N217" si="48">SUM(M216-C216-D216-F216-H216-J216-L216)</f>
        <v>0</v>
      </c>
      <c r="T216" s="50">
        <f t="shared" si="45"/>
        <v>2288084.17</v>
      </c>
    </row>
    <row r="217" spans="1:20" ht="30">
      <c r="A217" s="8" t="s">
        <v>190</v>
      </c>
      <c r="C217" s="6">
        <v>0</v>
      </c>
      <c r="D217" s="35">
        <v>0</v>
      </c>
      <c r="E217" s="35"/>
      <c r="F217" s="35">
        <f t="shared" si="41"/>
        <v>0</v>
      </c>
      <c r="G217" s="35">
        <v>0</v>
      </c>
      <c r="H217" s="35">
        <f t="shared" si="42"/>
        <v>0</v>
      </c>
      <c r="I217" s="35">
        <v>0</v>
      </c>
      <c r="J217" s="35">
        <f t="shared" si="43"/>
        <v>0</v>
      </c>
      <c r="K217" s="35"/>
      <c r="L217" s="35">
        <f t="shared" si="44"/>
        <v>0</v>
      </c>
      <c r="M217" s="35">
        <v>0</v>
      </c>
      <c r="N217" s="40">
        <f t="shared" si="48"/>
        <v>0</v>
      </c>
      <c r="T217" s="49">
        <f t="shared" si="45"/>
        <v>0</v>
      </c>
    </row>
    <row r="218" spans="1:20">
      <c r="A218" s="24"/>
      <c r="C218" s="6"/>
      <c r="D218" s="35"/>
      <c r="E218" s="35"/>
      <c r="F218" s="35">
        <f t="shared" si="41"/>
        <v>0</v>
      </c>
      <c r="G218" s="35"/>
      <c r="H218" s="35">
        <f t="shared" si="42"/>
        <v>0</v>
      </c>
      <c r="I218" s="35"/>
      <c r="J218" s="35">
        <f t="shared" si="43"/>
        <v>0</v>
      </c>
      <c r="K218" s="35"/>
      <c r="L218" s="35">
        <f t="shared" si="44"/>
        <v>0</v>
      </c>
      <c r="M218" s="35">
        <v>0</v>
      </c>
      <c r="N218" s="40"/>
      <c r="T218" s="49">
        <f t="shared" si="45"/>
        <v>0</v>
      </c>
    </row>
    <row r="219" spans="1:20">
      <c r="A219" s="24" t="s">
        <v>58</v>
      </c>
      <c r="C219" s="6"/>
      <c r="D219" s="35"/>
      <c r="E219" s="35"/>
      <c r="F219" s="35">
        <f t="shared" si="41"/>
        <v>0</v>
      </c>
      <c r="G219" s="35"/>
      <c r="H219" s="35">
        <f t="shared" si="42"/>
        <v>0</v>
      </c>
      <c r="I219" s="35"/>
      <c r="J219" s="35">
        <f t="shared" si="43"/>
        <v>0</v>
      </c>
      <c r="K219" s="35"/>
      <c r="L219" s="35">
        <f t="shared" si="44"/>
        <v>0</v>
      </c>
      <c r="M219" s="35">
        <v>0</v>
      </c>
      <c r="N219" s="40"/>
      <c r="T219" s="49">
        <f t="shared" si="45"/>
        <v>0</v>
      </c>
    </row>
    <row r="220" spans="1:20" ht="30">
      <c r="A220" s="24" t="s">
        <v>59</v>
      </c>
      <c r="C220" s="6"/>
      <c r="D220" s="35"/>
      <c r="E220" s="35"/>
      <c r="F220" s="35">
        <f t="shared" si="41"/>
        <v>0</v>
      </c>
      <c r="G220" s="35"/>
      <c r="H220" s="35">
        <f t="shared" si="42"/>
        <v>0</v>
      </c>
      <c r="I220" s="35"/>
      <c r="J220" s="35">
        <f t="shared" si="43"/>
        <v>0</v>
      </c>
      <c r="K220" s="35"/>
      <c r="L220" s="35">
        <f t="shared" si="44"/>
        <v>0</v>
      </c>
      <c r="M220" s="35">
        <v>0</v>
      </c>
      <c r="N220" s="40"/>
      <c r="T220" s="49">
        <f t="shared" si="45"/>
        <v>0</v>
      </c>
    </row>
    <row r="221" spans="1:20" ht="45">
      <c r="A221" s="24" t="s">
        <v>60</v>
      </c>
      <c r="C221" s="6"/>
      <c r="D221" s="35"/>
      <c r="E221" s="35"/>
      <c r="F221" s="35">
        <f t="shared" si="41"/>
        <v>0</v>
      </c>
      <c r="G221" s="35"/>
      <c r="H221" s="35">
        <f t="shared" si="42"/>
        <v>0</v>
      </c>
      <c r="I221" s="35"/>
      <c r="J221" s="35">
        <f t="shared" si="43"/>
        <v>0</v>
      </c>
      <c r="K221" s="35"/>
      <c r="L221" s="35">
        <f t="shared" si="44"/>
        <v>0</v>
      </c>
      <c r="M221" s="35">
        <v>0</v>
      </c>
      <c r="N221" s="40"/>
      <c r="T221" s="49">
        <f t="shared" si="45"/>
        <v>0</v>
      </c>
    </row>
    <row r="222" spans="1:20" ht="30">
      <c r="A222" s="3" t="s">
        <v>61</v>
      </c>
      <c r="C222" s="4"/>
      <c r="D222" s="35"/>
      <c r="E222" s="35"/>
      <c r="F222" s="35">
        <f t="shared" si="41"/>
        <v>0</v>
      </c>
      <c r="G222" s="35"/>
      <c r="H222" s="35">
        <f t="shared" si="42"/>
        <v>0</v>
      </c>
      <c r="I222" s="35"/>
      <c r="J222" s="35">
        <f t="shared" si="43"/>
        <v>0</v>
      </c>
      <c r="K222" s="35"/>
      <c r="L222" s="35">
        <f t="shared" si="44"/>
        <v>0</v>
      </c>
      <c r="M222" s="35">
        <v>0</v>
      </c>
      <c r="N222" s="40"/>
      <c r="T222" s="49">
        <f t="shared" si="45"/>
        <v>0</v>
      </c>
    </row>
    <row r="223" spans="1:20">
      <c r="A223" s="24" t="s">
        <v>62</v>
      </c>
      <c r="C223" s="6"/>
      <c r="D223" s="35"/>
      <c r="E223" s="35"/>
      <c r="F223" s="35">
        <f t="shared" si="41"/>
        <v>0</v>
      </c>
      <c r="G223" s="35"/>
      <c r="H223" s="35">
        <f t="shared" si="42"/>
        <v>0</v>
      </c>
      <c r="I223" s="35"/>
      <c r="J223" s="35">
        <f t="shared" si="43"/>
        <v>0</v>
      </c>
      <c r="K223" s="35"/>
      <c r="L223" s="35">
        <f t="shared" si="44"/>
        <v>0</v>
      </c>
      <c r="M223" s="35">
        <v>0</v>
      </c>
      <c r="N223" s="40"/>
      <c r="T223" s="49">
        <f t="shared" si="45"/>
        <v>0</v>
      </c>
    </row>
    <row r="224" spans="1:20" ht="30">
      <c r="A224" s="24" t="s">
        <v>63</v>
      </c>
      <c r="C224" s="6"/>
      <c r="D224" s="35"/>
      <c r="E224" s="35"/>
      <c r="F224" s="35">
        <f t="shared" si="41"/>
        <v>0</v>
      </c>
      <c r="G224" s="35"/>
      <c r="H224" s="35">
        <f t="shared" si="42"/>
        <v>0</v>
      </c>
      <c r="I224" s="35"/>
      <c r="J224" s="35">
        <f t="shared" si="43"/>
        <v>0</v>
      </c>
      <c r="K224" s="35"/>
      <c r="L224" s="35">
        <f t="shared" si="44"/>
        <v>0</v>
      </c>
      <c r="M224" s="35">
        <v>0</v>
      </c>
      <c r="N224" s="40"/>
      <c r="T224" s="49">
        <f t="shared" si="45"/>
        <v>0</v>
      </c>
    </row>
    <row r="225" spans="1:20">
      <c r="A225" s="3" t="s">
        <v>64</v>
      </c>
      <c r="C225" s="4"/>
      <c r="D225" s="35"/>
      <c r="E225" s="35"/>
      <c r="F225" s="35">
        <f t="shared" si="41"/>
        <v>0</v>
      </c>
      <c r="G225" s="35"/>
      <c r="H225" s="35">
        <f t="shared" si="42"/>
        <v>0</v>
      </c>
      <c r="I225" s="35"/>
      <c r="J225" s="35">
        <f t="shared" si="43"/>
        <v>0</v>
      </c>
      <c r="K225" s="35"/>
      <c r="L225" s="35">
        <f t="shared" si="44"/>
        <v>0</v>
      </c>
      <c r="M225" s="35">
        <v>0</v>
      </c>
      <c r="N225" s="40"/>
      <c r="T225" s="49">
        <f t="shared" si="45"/>
        <v>0</v>
      </c>
    </row>
    <row r="226" spans="1:20" ht="30">
      <c r="A226" s="24" t="s">
        <v>65</v>
      </c>
      <c r="C226" s="6"/>
      <c r="D226" s="35"/>
      <c r="E226" s="35"/>
      <c r="F226" s="35">
        <f t="shared" si="41"/>
        <v>0</v>
      </c>
      <c r="G226" s="35"/>
      <c r="H226" s="35">
        <f t="shared" si="42"/>
        <v>0</v>
      </c>
      <c r="I226" s="35"/>
      <c r="J226" s="35">
        <f t="shared" si="43"/>
        <v>0</v>
      </c>
      <c r="K226" s="35"/>
      <c r="L226" s="35">
        <f t="shared" si="44"/>
        <v>0</v>
      </c>
      <c r="M226" s="35">
        <v>0</v>
      </c>
      <c r="N226" s="40"/>
      <c r="T226" s="49">
        <f t="shared" si="45"/>
        <v>0</v>
      </c>
    </row>
    <row r="227" spans="1:20" ht="30">
      <c r="A227" s="24" t="s">
        <v>66</v>
      </c>
      <c r="C227" s="6"/>
      <c r="D227" s="35"/>
      <c r="E227" s="35"/>
      <c r="F227" s="35">
        <f t="shared" si="41"/>
        <v>0</v>
      </c>
      <c r="G227" s="35"/>
      <c r="H227" s="35">
        <f t="shared" si="42"/>
        <v>0</v>
      </c>
      <c r="I227" s="35"/>
      <c r="J227" s="35">
        <f t="shared" si="43"/>
        <v>0</v>
      </c>
      <c r="K227" s="35"/>
      <c r="L227" s="35">
        <f t="shared" si="44"/>
        <v>0</v>
      </c>
      <c r="M227" s="35">
        <v>0</v>
      </c>
      <c r="N227" s="40"/>
      <c r="T227" s="49">
        <f t="shared" si="45"/>
        <v>0</v>
      </c>
    </row>
    <row r="228" spans="1:20" ht="30">
      <c r="A228" s="24" t="s">
        <v>67</v>
      </c>
      <c r="C228" s="6"/>
      <c r="D228" s="35"/>
      <c r="E228" s="35"/>
      <c r="F228" s="35">
        <f t="shared" si="41"/>
        <v>0</v>
      </c>
      <c r="G228" s="35"/>
      <c r="H228" s="35">
        <f t="shared" si="42"/>
        <v>0</v>
      </c>
      <c r="I228" s="35"/>
      <c r="J228" s="35">
        <f t="shared" si="43"/>
        <v>0</v>
      </c>
      <c r="K228" s="35"/>
      <c r="L228" s="35">
        <f t="shared" si="44"/>
        <v>0</v>
      </c>
      <c r="M228" s="35">
        <v>0</v>
      </c>
      <c r="N228" s="40"/>
      <c r="T228" s="49">
        <f t="shared" si="45"/>
        <v>0</v>
      </c>
    </row>
    <row r="229" spans="1:20" ht="15.75">
      <c r="A229" s="10" t="s">
        <v>35</v>
      </c>
      <c r="B229" s="7"/>
      <c r="C229" s="33">
        <f>SUM(C9+C38)</f>
        <v>10044506.34</v>
      </c>
      <c r="D229" s="33">
        <f>SUM(D9+D38+D100)</f>
        <v>11057270.159999998</v>
      </c>
      <c r="E229" s="33">
        <f>SUM(E9+E38+E100+E182+E213)</f>
        <v>36181157.689999998</v>
      </c>
      <c r="F229" s="33">
        <f t="shared" si="41"/>
        <v>15079381.190000001</v>
      </c>
      <c r="G229" s="33">
        <f>SUM(G9+G38+G100+G160+G182+G213)</f>
        <v>53763322.750000007</v>
      </c>
      <c r="H229" s="33">
        <f t="shared" si="42"/>
        <v>17582165.060000014</v>
      </c>
      <c r="I229" s="33">
        <f>SUM(I9+I38+I100+I160+I182+I213)</f>
        <v>69441172.460000008</v>
      </c>
      <c r="J229" s="33">
        <f t="shared" si="43"/>
        <v>15677849.709999993</v>
      </c>
      <c r="K229" s="32">
        <f>SUM(K9+K38+K100+K160+K182+K213)</f>
        <v>87581124.150000006</v>
      </c>
      <c r="L229" s="33">
        <f t="shared" si="44"/>
        <v>18139951.689999998</v>
      </c>
      <c r="M229" s="33"/>
      <c r="N229" s="46">
        <f>SUM(N9+N38+N100+N160+N182)</f>
        <v>13892784.600000001</v>
      </c>
      <c r="O229" s="7"/>
      <c r="P229" s="7"/>
      <c r="Q229" s="7"/>
      <c r="R229" s="7"/>
      <c r="S229" s="7"/>
      <c r="T229" s="52">
        <f t="shared" si="45"/>
        <v>101473908.75</v>
      </c>
    </row>
    <row r="230" spans="1:20">
      <c r="A230" s="5"/>
      <c r="C230" s="6"/>
    </row>
    <row r="231" spans="1:20">
      <c r="A231" s="1" t="s">
        <v>68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30">
      <c r="A232" s="3" t="s">
        <v>69</v>
      </c>
      <c r="C232" s="4"/>
    </row>
    <row r="233" spans="1:20" ht="30">
      <c r="A233" s="24" t="s">
        <v>70</v>
      </c>
      <c r="C233" s="6"/>
    </row>
    <row r="234" spans="1:20" ht="30">
      <c r="A234" s="24" t="s">
        <v>71</v>
      </c>
      <c r="C234" s="6"/>
    </row>
    <row r="235" spans="1:20">
      <c r="A235" s="3" t="s">
        <v>72</v>
      </c>
      <c r="C235" s="4"/>
    </row>
    <row r="236" spans="1:20" ht="30">
      <c r="A236" s="24" t="s">
        <v>73</v>
      </c>
      <c r="C236" s="6"/>
    </row>
    <row r="237" spans="1:20" ht="30">
      <c r="A237" s="24" t="s">
        <v>74</v>
      </c>
      <c r="C237" s="6"/>
    </row>
    <row r="238" spans="1:20" ht="30">
      <c r="A238" s="3" t="s">
        <v>75</v>
      </c>
      <c r="C238" s="4"/>
    </row>
    <row r="239" spans="1:20" ht="30">
      <c r="A239" s="24" t="s">
        <v>76</v>
      </c>
      <c r="C239" s="6"/>
    </row>
    <row r="240" spans="1:20">
      <c r="A240" s="10" t="s">
        <v>77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2" spans="1:20" ht="31.5">
      <c r="A242" s="11" t="s">
        <v>78</v>
      </c>
      <c r="B242" s="15"/>
      <c r="C242" s="12"/>
      <c r="D242" s="12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</row>
    <row r="243" spans="1:20">
      <c r="A243" t="s">
        <v>99</v>
      </c>
    </row>
    <row r="244" spans="1:20">
      <c r="A244" t="s">
        <v>97</v>
      </c>
    </row>
    <row r="245" spans="1:20">
      <c r="A245" t="s">
        <v>98</v>
      </c>
    </row>
  </sheetData>
  <mergeCells count="5">
    <mergeCell ref="A1:S1"/>
    <mergeCell ref="A2:S2"/>
    <mergeCell ref="A3:S3"/>
    <mergeCell ref="A4:S4"/>
    <mergeCell ref="A5:S5"/>
  </mergeCells>
  <pageMargins left="0.7" right="0.7" top="0.75" bottom="0.75" header="0.3" footer="0.3"/>
  <pageSetup orientation="portrait" r:id="rId1"/>
  <ignoredErrors>
    <ignoredError sqref="G20" formulaRange="1"/>
    <ignoredError sqref="D48 F9:F10 F32 F40 F52 F84 F113 F127 F138 F150 F213 F2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ccastellanos</cp:lastModifiedBy>
  <dcterms:created xsi:type="dcterms:W3CDTF">2018-04-17T18:57:16Z</dcterms:created>
  <dcterms:modified xsi:type="dcterms:W3CDTF">2018-08-03T16:26:18Z</dcterms:modified>
</cp:coreProperties>
</file>