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4" i="3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F223"/>
  <c r="F222"/>
  <c r="F221"/>
  <c r="F220"/>
  <c r="F219"/>
  <c r="F218"/>
  <c r="F217"/>
  <c r="F216"/>
  <c r="F215"/>
  <c r="F214"/>
  <c r="H214" s="1"/>
  <c r="F213"/>
  <c r="F212"/>
  <c r="F211"/>
  <c r="F210"/>
  <c r="F209"/>
  <c r="F207"/>
  <c r="F206"/>
  <c r="F205"/>
  <c r="F204"/>
  <c r="F203"/>
  <c r="F202"/>
  <c r="H202" s="1"/>
  <c r="F201"/>
  <c r="F200"/>
  <c r="F199"/>
  <c r="F198"/>
  <c r="F197"/>
  <c r="F196"/>
  <c r="F195"/>
  <c r="F194"/>
  <c r="F193"/>
  <c r="F192"/>
  <c r="F191"/>
  <c r="F190"/>
  <c r="H190" s="1"/>
  <c r="F189"/>
  <c r="F188"/>
  <c r="F187"/>
  <c r="F186"/>
  <c r="F185"/>
  <c r="F184"/>
  <c r="F183"/>
  <c r="F182"/>
  <c r="F180"/>
  <c r="F178"/>
  <c r="H178" s="1"/>
  <c r="F177"/>
  <c r="F176"/>
  <c r="F175"/>
  <c r="F174"/>
  <c r="F173"/>
  <c r="F172"/>
  <c r="F171"/>
  <c r="F170"/>
  <c r="F169"/>
  <c r="F168"/>
  <c r="F167"/>
  <c r="F166"/>
  <c r="H166" s="1"/>
  <c r="F165"/>
  <c r="F164"/>
  <c r="F163"/>
  <c r="F162"/>
  <c r="F161"/>
  <c r="F160"/>
  <c r="F159"/>
  <c r="F158"/>
  <c r="F157"/>
  <c r="F156"/>
  <c r="F155"/>
  <c r="F154"/>
  <c r="F153"/>
  <c r="F152"/>
  <c r="F151"/>
  <c r="F150"/>
  <c r="H150" s="1"/>
  <c r="F149"/>
  <c r="F148"/>
  <c r="F146"/>
  <c r="F145"/>
  <c r="F144"/>
  <c r="F143"/>
  <c r="F142"/>
  <c r="F141"/>
  <c r="F140"/>
  <c r="F139"/>
  <c r="F138"/>
  <c r="H138" s="1"/>
  <c r="F137"/>
  <c r="F136"/>
  <c r="F134"/>
  <c r="F133"/>
  <c r="F132"/>
  <c r="F131"/>
  <c r="F130"/>
  <c r="F129"/>
  <c r="F128"/>
  <c r="F127"/>
  <c r="F126"/>
  <c r="F125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99"/>
  <c r="F97"/>
  <c r="F96"/>
  <c r="F95"/>
  <c r="F94"/>
  <c r="F93"/>
  <c r="F92"/>
  <c r="F91"/>
  <c r="F90"/>
  <c r="H90" s="1"/>
  <c r="F89"/>
  <c r="F88"/>
  <c r="F87"/>
  <c r="F86"/>
  <c r="F85"/>
  <c r="F84"/>
  <c r="F83"/>
  <c r="F82"/>
  <c r="H82" s="1"/>
  <c r="F81"/>
  <c r="F80"/>
  <c r="F79"/>
  <c r="F78"/>
  <c r="F77"/>
  <c r="F76"/>
  <c r="F75"/>
  <c r="F74"/>
  <c r="F73"/>
  <c r="F71"/>
  <c r="F70"/>
  <c r="F69"/>
  <c r="F67"/>
  <c r="F66"/>
  <c r="F65"/>
  <c r="F64"/>
  <c r="F63"/>
  <c r="F62"/>
  <c r="F61"/>
  <c r="F60"/>
  <c r="F59"/>
  <c r="F58"/>
  <c r="F57"/>
  <c r="F56"/>
  <c r="F55"/>
  <c r="F54"/>
  <c r="F53"/>
  <c r="F52"/>
  <c r="F51"/>
  <c r="F49"/>
  <c r="F48"/>
  <c r="F47"/>
  <c r="F46"/>
  <c r="F45"/>
  <c r="F41"/>
  <c r="F39"/>
  <c r="F37"/>
  <c r="F35"/>
  <c r="F34"/>
  <c r="F31"/>
  <c r="F29"/>
  <c r="F28"/>
  <c r="F27"/>
  <c r="F26"/>
  <c r="F25"/>
  <c r="F24"/>
  <c r="F23"/>
  <c r="F22"/>
  <c r="F20"/>
  <c r="F18"/>
  <c r="F17"/>
  <c r="F16"/>
  <c r="F15"/>
  <c r="F14"/>
  <c r="H14" s="1"/>
  <c r="D44"/>
  <c r="D43"/>
  <c r="D42"/>
  <c r="D38" s="1"/>
  <c r="D40"/>
  <c r="D34"/>
  <c r="D33"/>
  <c r="D32"/>
  <c r="D21"/>
  <c r="D14"/>
  <c r="D13"/>
  <c r="D12"/>
  <c r="D11"/>
  <c r="K210"/>
  <c r="K208" s="1"/>
  <c r="K197"/>
  <c r="K193"/>
  <c r="K186"/>
  <c r="K181"/>
  <c r="K166"/>
  <c r="K159"/>
  <c r="K157" s="1"/>
  <c r="K147"/>
  <c r="K135"/>
  <c r="K124"/>
  <c r="K119"/>
  <c r="K110"/>
  <c r="K105"/>
  <c r="K100"/>
  <c r="K82"/>
  <c r="K72"/>
  <c r="K68"/>
  <c r="K61"/>
  <c r="K55"/>
  <c r="K50"/>
  <c r="K46"/>
  <c r="K38"/>
  <c r="K36" s="1"/>
  <c r="K30"/>
  <c r="K25"/>
  <c r="K19"/>
  <c r="K10"/>
  <c r="I210"/>
  <c r="I193"/>
  <c r="I186"/>
  <c r="I181"/>
  <c r="I166"/>
  <c r="J166" s="1"/>
  <c r="I159"/>
  <c r="I147"/>
  <c r="I135"/>
  <c r="I124"/>
  <c r="I119"/>
  <c r="I110"/>
  <c r="I105"/>
  <c r="I100"/>
  <c r="I98" s="1"/>
  <c r="I82"/>
  <c r="I72"/>
  <c r="I68"/>
  <c r="I61"/>
  <c r="I55"/>
  <c r="I50"/>
  <c r="I46"/>
  <c r="I38"/>
  <c r="I36" s="1"/>
  <c r="I30"/>
  <c r="I19"/>
  <c r="I10"/>
  <c r="G9"/>
  <c r="G210"/>
  <c r="G208" s="1"/>
  <c r="G193"/>
  <c r="H193" s="1"/>
  <c r="G186"/>
  <c r="G181"/>
  <c r="G159"/>
  <c r="G157" s="1"/>
  <c r="H157" s="1"/>
  <c r="G147"/>
  <c r="G135"/>
  <c r="G124"/>
  <c r="G119"/>
  <c r="H119" s="1"/>
  <c r="G110"/>
  <c r="G105"/>
  <c r="H105" s="1"/>
  <c r="G100"/>
  <c r="G82"/>
  <c r="G72"/>
  <c r="H72" s="1"/>
  <c r="G68"/>
  <c r="G61"/>
  <c r="H61" s="1"/>
  <c r="G55"/>
  <c r="H55" s="1"/>
  <c r="G50"/>
  <c r="G46"/>
  <c r="G38"/>
  <c r="G30"/>
  <c r="G19"/>
  <c r="G10"/>
  <c r="E210"/>
  <c r="E208" s="1"/>
  <c r="F208" s="1"/>
  <c r="E181"/>
  <c r="F181" s="1"/>
  <c r="E147"/>
  <c r="F147" s="1"/>
  <c r="E135"/>
  <c r="F135" s="1"/>
  <c r="E124"/>
  <c r="F124" s="1"/>
  <c r="E110"/>
  <c r="E100"/>
  <c r="E98" s="1"/>
  <c r="F98" s="1"/>
  <c r="E82"/>
  <c r="E72"/>
  <c r="F72" s="1"/>
  <c r="E68"/>
  <c r="F68" s="1"/>
  <c r="E50"/>
  <c r="E36" s="1"/>
  <c r="E46"/>
  <c r="E38"/>
  <c r="E30"/>
  <c r="E19"/>
  <c r="F19" s="1"/>
  <c r="E10"/>
  <c r="E9" s="1"/>
  <c r="D50"/>
  <c r="D46"/>
  <c r="D147"/>
  <c r="D98" s="1"/>
  <c r="D110"/>
  <c r="D100"/>
  <c r="D72"/>
  <c r="D68"/>
  <c r="D19"/>
  <c r="C36"/>
  <c r="C46"/>
  <c r="C38"/>
  <c r="C30"/>
  <c r="C19"/>
  <c r="C10"/>
  <c r="J19" l="1"/>
  <c r="L168"/>
  <c r="H68"/>
  <c r="L68" s="1"/>
  <c r="H135"/>
  <c r="J68"/>
  <c r="J105"/>
  <c r="J135"/>
  <c r="J78"/>
  <c r="J142"/>
  <c r="L163"/>
  <c r="L180"/>
  <c r="J222"/>
  <c r="D36"/>
  <c r="F38"/>
  <c r="H19"/>
  <c r="L19" s="1"/>
  <c r="H147"/>
  <c r="L147" s="1"/>
  <c r="J147"/>
  <c r="L105"/>
  <c r="L109"/>
  <c r="L164"/>
  <c r="H124"/>
  <c r="L124" s="1"/>
  <c r="H181"/>
  <c r="J181" s="1"/>
  <c r="J61"/>
  <c r="L61" s="1"/>
  <c r="J124"/>
  <c r="L119"/>
  <c r="L111"/>
  <c r="L132"/>
  <c r="J154"/>
  <c r="J174"/>
  <c r="L196"/>
  <c r="F36"/>
  <c r="J72"/>
  <c r="L72" s="1"/>
  <c r="L135"/>
  <c r="L27"/>
  <c r="L87"/>
  <c r="L143"/>
  <c r="H208"/>
  <c r="J55"/>
  <c r="L55" s="1"/>
  <c r="J119"/>
  <c r="J193"/>
  <c r="L193" s="1"/>
  <c r="L21"/>
  <c r="J54"/>
  <c r="L54" s="1"/>
  <c r="L71"/>
  <c r="L161"/>
  <c r="L177"/>
  <c r="L212"/>
  <c r="L220"/>
  <c r="K179"/>
  <c r="H18"/>
  <c r="J18" s="1"/>
  <c r="L18" s="1"/>
  <c r="H34"/>
  <c r="L34" s="1"/>
  <c r="H46"/>
  <c r="L46" s="1"/>
  <c r="H58"/>
  <c r="L58" s="1"/>
  <c r="H70"/>
  <c r="L70" s="1"/>
  <c r="H86"/>
  <c r="L86" s="1"/>
  <c r="H106"/>
  <c r="J106" s="1"/>
  <c r="L106" s="1"/>
  <c r="H118"/>
  <c r="J118" s="1"/>
  <c r="L118" s="1"/>
  <c r="H130"/>
  <c r="J130" s="1"/>
  <c r="L130" s="1"/>
  <c r="H146"/>
  <c r="L146" s="1"/>
  <c r="H158"/>
  <c r="J158" s="1"/>
  <c r="L158" s="1"/>
  <c r="H174"/>
  <c r="H186"/>
  <c r="J186" s="1"/>
  <c r="H198"/>
  <c r="J198" s="1"/>
  <c r="L198" s="1"/>
  <c r="H210"/>
  <c r="H222"/>
  <c r="J22"/>
  <c r="J34"/>
  <c r="J46"/>
  <c r="J58"/>
  <c r="J70"/>
  <c r="J82"/>
  <c r="J90"/>
  <c r="J138"/>
  <c r="J150"/>
  <c r="J178"/>
  <c r="L178" s="1"/>
  <c r="J190"/>
  <c r="J202"/>
  <c r="L14"/>
  <c r="L78"/>
  <c r="L138"/>
  <c r="L166"/>
  <c r="D30"/>
  <c r="E179"/>
  <c r="F179" s="1"/>
  <c r="G98"/>
  <c r="H98" s="1"/>
  <c r="J98" s="1"/>
  <c r="I157"/>
  <c r="J157" s="1"/>
  <c r="L157" s="1"/>
  <c r="K98"/>
  <c r="F12"/>
  <c r="F32"/>
  <c r="F40"/>
  <c r="H40" s="1"/>
  <c r="J40" s="1"/>
  <c r="F44"/>
  <c r="L44" s="1"/>
  <c r="F100"/>
  <c r="H16"/>
  <c r="J16" s="1"/>
  <c r="L16" s="1"/>
  <c r="H20"/>
  <c r="L20" s="1"/>
  <c r="H24"/>
  <c r="H28"/>
  <c r="H32"/>
  <c r="J32" s="1"/>
  <c r="L32" s="1"/>
  <c r="H44"/>
  <c r="J44" s="1"/>
  <c r="H48"/>
  <c r="L48" s="1"/>
  <c r="H52"/>
  <c r="H56"/>
  <c r="L56" s="1"/>
  <c r="H60"/>
  <c r="J60" s="1"/>
  <c r="H64"/>
  <c r="L64" s="1"/>
  <c r="H76"/>
  <c r="H80"/>
  <c r="H84"/>
  <c r="H88"/>
  <c r="H92"/>
  <c r="H96"/>
  <c r="H104"/>
  <c r="L104" s="1"/>
  <c r="H108"/>
  <c r="L108" s="1"/>
  <c r="H112"/>
  <c r="L112" s="1"/>
  <c r="H116"/>
  <c r="L116" s="1"/>
  <c r="H120"/>
  <c r="L120" s="1"/>
  <c r="H128"/>
  <c r="L128" s="1"/>
  <c r="H132"/>
  <c r="H136"/>
  <c r="L136" s="1"/>
  <c r="H140"/>
  <c r="L140" s="1"/>
  <c r="H144"/>
  <c r="L144" s="1"/>
  <c r="H148"/>
  <c r="L148" s="1"/>
  <c r="H152"/>
  <c r="L152" s="1"/>
  <c r="H156"/>
  <c r="L156" s="1"/>
  <c r="H160"/>
  <c r="L160" s="1"/>
  <c r="H164"/>
  <c r="H168"/>
  <c r="H172"/>
  <c r="L172" s="1"/>
  <c r="H176"/>
  <c r="L176" s="1"/>
  <c r="H180"/>
  <c r="H184"/>
  <c r="L184" s="1"/>
  <c r="H188"/>
  <c r="L188" s="1"/>
  <c r="H192"/>
  <c r="L192" s="1"/>
  <c r="H196"/>
  <c r="H200"/>
  <c r="L200" s="1"/>
  <c r="H204"/>
  <c r="L204" s="1"/>
  <c r="H212"/>
  <c r="H216"/>
  <c r="L216" s="1"/>
  <c r="H220"/>
  <c r="J20"/>
  <c r="J28"/>
  <c r="L28" s="1"/>
  <c r="J48"/>
  <c r="J56"/>
  <c r="J64"/>
  <c r="J80"/>
  <c r="L80" s="1"/>
  <c r="J88"/>
  <c r="L88" s="1"/>
  <c r="J96"/>
  <c r="L96" s="1"/>
  <c r="J104"/>
  <c r="J108"/>
  <c r="J112"/>
  <c r="J116"/>
  <c r="J120"/>
  <c r="J128"/>
  <c r="J132"/>
  <c r="J136"/>
  <c r="J140"/>
  <c r="J144"/>
  <c r="J148"/>
  <c r="J152"/>
  <c r="J156"/>
  <c r="J160"/>
  <c r="J164"/>
  <c r="J168"/>
  <c r="J172"/>
  <c r="J176"/>
  <c r="J180"/>
  <c r="J184"/>
  <c r="J188"/>
  <c r="J192"/>
  <c r="J196"/>
  <c r="J200"/>
  <c r="J204"/>
  <c r="J212"/>
  <c r="J216"/>
  <c r="J220"/>
  <c r="G179"/>
  <c r="H179" s="1"/>
  <c r="I9"/>
  <c r="I208"/>
  <c r="F42"/>
  <c r="F50"/>
  <c r="H50" s="1"/>
  <c r="H22"/>
  <c r="L22" s="1"/>
  <c r="H42"/>
  <c r="H54"/>
  <c r="H66"/>
  <c r="J66" s="1"/>
  <c r="H78"/>
  <c r="H94"/>
  <c r="J94" s="1"/>
  <c r="H110"/>
  <c r="J110" s="1"/>
  <c r="L110" s="1"/>
  <c r="H126"/>
  <c r="H154"/>
  <c r="L154" s="1"/>
  <c r="H170"/>
  <c r="H182"/>
  <c r="L182" s="1"/>
  <c r="H194"/>
  <c r="J194" s="1"/>
  <c r="H206"/>
  <c r="L206" s="1"/>
  <c r="H218"/>
  <c r="J14"/>
  <c r="J42"/>
  <c r="J146"/>
  <c r="J182"/>
  <c r="J206"/>
  <c r="J214"/>
  <c r="L214" s="1"/>
  <c r="L82"/>
  <c r="L90"/>
  <c r="L150"/>
  <c r="L174"/>
  <c r="L190"/>
  <c r="L202"/>
  <c r="G36"/>
  <c r="H36" s="1"/>
  <c r="J36" s="1"/>
  <c r="L36" s="1"/>
  <c r="F11"/>
  <c r="F43"/>
  <c r="L43" s="1"/>
  <c r="H15"/>
  <c r="L15" s="1"/>
  <c r="H23"/>
  <c r="L23" s="1"/>
  <c r="H27"/>
  <c r="H31"/>
  <c r="L31" s="1"/>
  <c r="H35"/>
  <c r="L35" s="1"/>
  <c r="H39"/>
  <c r="L39" s="1"/>
  <c r="H43"/>
  <c r="H47"/>
  <c r="L47" s="1"/>
  <c r="H51"/>
  <c r="L51" s="1"/>
  <c r="H59"/>
  <c r="L59" s="1"/>
  <c r="H63"/>
  <c r="L63" s="1"/>
  <c r="H67"/>
  <c r="L67" s="1"/>
  <c r="H71"/>
  <c r="H75"/>
  <c r="L75" s="1"/>
  <c r="H79"/>
  <c r="L79" s="1"/>
  <c r="H83"/>
  <c r="L83" s="1"/>
  <c r="H87"/>
  <c r="H91"/>
  <c r="L91" s="1"/>
  <c r="H95"/>
  <c r="L95" s="1"/>
  <c r="H99"/>
  <c r="L99" s="1"/>
  <c r="H103"/>
  <c r="L103" s="1"/>
  <c r="H107"/>
  <c r="L107" s="1"/>
  <c r="H111"/>
  <c r="H115"/>
  <c r="L115" s="1"/>
  <c r="H123"/>
  <c r="L123" s="1"/>
  <c r="H127"/>
  <c r="L127" s="1"/>
  <c r="H131"/>
  <c r="L131" s="1"/>
  <c r="H139"/>
  <c r="L139" s="1"/>
  <c r="H143"/>
  <c r="H151"/>
  <c r="L151" s="1"/>
  <c r="H155"/>
  <c r="L155" s="1"/>
  <c r="H159"/>
  <c r="J159" s="1"/>
  <c r="H163"/>
  <c r="H167"/>
  <c r="J167" s="1"/>
  <c r="H171"/>
  <c r="L171" s="1"/>
  <c r="H175"/>
  <c r="H183"/>
  <c r="L183" s="1"/>
  <c r="H187"/>
  <c r="J187" s="1"/>
  <c r="H191"/>
  <c r="L191" s="1"/>
  <c r="H195"/>
  <c r="J195" s="1"/>
  <c r="L195" s="1"/>
  <c r="H199"/>
  <c r="L199" s="1"/>
  <c r="H203"/>
  <c r="J203" s="1"/>
  <c r="H207"/>
  <c r="L207" s="1"/>
  <c r="H211"/>
  <c r="H215"/>
  <c r="L215" s="1"/>
  <c r="H219"/>
  <c r="J219" s="1"/>
  <c r="H223"/>
  <c r="L223" s="1"/>
  <c r="J15"/>
  <c r="J23"/>
  <c r="J27"/>
  <c r="J31"/>
  <c r="J35"/>
  <c r="J39"/>
  <c r="J43"/>
  <c r="J47"/>
  <c r="J51"/>
  <c r="J59"/>
  <c r="J63"/>
  <c r="J67"/>
  <c r="J71"/>
  <c r="J75"/>
  <c r="J79"/>
  <c r="J83"/>
  <c r="J87"/>
  <c r="J91"/>
  <c r="J95"/>
  <c r="J99"/>
  <c r="J103"/>
  <c r="J107"/>
  <c r="J111"/>
  <c r="J115"/>
  <c r="J123"/>
  <c r="J127"/>
  <c r="J131"/>
  <c r="J139"/>
  <c r="J143"/>
  <c r="J151"/>
  <c r="J155"/>
  <c r="J163"/>
  <c r="J171"/>
  <c r="J183"/>
  <c r="J191"/>
  <c r="J199"/>
  <c r="J207"/>
  <c r="J215"/>
  <c r="J223"/>
  <c r="K9"/>
  <c r="H26"/>
  <c r="J26" s="1"/>
  <c r="H62"/>
  <c r="L62" s="1"/>
  <c r="H74"/>
  <c r="L74" s="1"/>
  <c r="H102"/>
  <c r="H114"/>
  <c r="H122"/>
  <c r="H134"/>
  <c r="H142"/>
  <c r="L142" s="1"/>
  <c r="H162"/>
  <c r="J162" s="1"/>
  <c r="J62"/>
  <c r="J74"/>
  <c r="J86"/>
  <c r="L42"/>
  <c r="I179"/>
  <c r="F13"/>
  <c r="F21"/>
  <c r="F33"/>
  <c r="H33" s="1"/>
  <c r="H17"/>
  <c r="L17" s="1"/>
  <c r="H21"/>
  <c r="H25"/>
  <c r="J25" s="1"/>
  <c r="H29"/>
  <c r="H37"/>
  <c r="L37" s="1"/>
  <c r="H41"/>
  <c r="J41" s="1"/>
  <c r="H45"/>
  <c r="L45" s="1"/>
  <c r="H49"/>
  <c r="H53"/>
  <c r="L53" s="1"/>
  <c r="H57"/>
  <c r="J57" s="1"/>
  <c r="H65"/>
  <c r="L65" s="1"/>
  <c r="H69"/>
  <c r="H73"/>
  <c r="L73" s="1"/>
  <c r="H77"/>
  <c r="J77" s="1"/>
  <c r="H81"/>
  <c r="L81" s="1"/>
  <c r="H85"/>
  <c r="H89"/>
  <c r="L89" s="1"/>
  <c r="H93"/>
  <c r="J93" s="1"/>
  <c r="H97"/>
  <c r="L97" s="1"/>
  <c r="H101"/>
  <c r="H109"/>
  <c r="H113"/>
  <c r="H117"/>
  <c r="L117" s="1"/>
  <c r="H121"/>
  <c r="H125"/>
  <c r="L125" s="1"/>
  <c r="H129"/>
  <c r="J129" s="1"/>
  <c r="H133"/>
  <c r="L133" s="1"/>
  <c r="H137"/>
  <c r="H141"/>
  <c r="L141" s="1"/>
  <c r="H145"/>
  <c r="H149"/>
  <c r="L149" s="1"/>
  <c r="H153"/>
  <c r="H161"/>
  <c r="H165"/>
  <c r="J165" s="1"/>
  <c r="H169"/>
  <c r="L169" s="1"/>
  <c r="H173"/>
  <c r="H177"/>
  <c r="H185"/>
  <c r="J185" s="1"/>
  <c r="H189"/>
  <c r="L189" s="1"/>
  <c r="H197"/>
  <c r="J197" s="1"/>
  <c r="H201"/>
  <c r="J201" s="1"/>
  <c r="L201" s="1"/>
  <c r="H205"/>
  <c r="J205" s="1"/>
  <c r="H209"/>
  <c r="L209" s="1"/>
  <c r="H213"/>
  <c r="H217"/>
  <c r="H221"/>
  <c r="J17"/>
  <c r="J21"/>
  <c r="J29"/>
  <c r="L29" s="1"/>
  <c r="J37"/>
  <c r="J45"/>
  <c r="J53"/>
  <c r="J65"/>
  <c r="J73"/>
  <c r="J81"/>
  <c r="J89"/>
  <c r="J97"/>
  <c r="J109"/>
  <c r="J117"/>
  <c r="J125"/>
  <c r="J133"/>
  <c r="J141"/>
  <c r="J149"/>
  <c r="J161"/>
  <c r="J169"/>
  <c r="J177"/>
  <c r="J189"/>
  <c r="J209"/>
  <c r="J213"/>
  <c r="L213" s="1"/>
  <c r="C9"/>
  <c r="C224" s="1"/>
  <c r="X8"/>
  <c r="Y8" s="1"/>
  <c r="Z8" s="1"/>
  <c r="AA8" s="1"/>
  <c r="AB8" s="1"/>
  <c r="AC8" s="1"/>
  <c r="AE8" s="1"/>
  <c r="I224" l="1"/>
  <c r="L93"/>
  <c r="L77"/>
  <c r="L41"/>
  <c r="L60"/>
  <c r="L197"/>
  <c r="L219"/>
  <c r="L194"/>
  <c r="J126"/>
  <c r="L126" s="1"/>
  <c r="J217"/>
  <c r="L217" s="1"/>
  <c r="J173"/>
  <c r="L173" s="1"/>
  <c r="J153"/>
  <c r="L153" s="1"/>
  <c r="J137"/>
  <c r="L137" s="1"/>
  <c r="J121"/>
  <c r="L121" s="1"/>
  <c r="J101"/>
  <c r="L101" s="1"/>
  <c r="J85"/>
  <c r="L85" s="1"/>
  <c r="J69"/>
  <c r="L69" s="1"/>
  <c r="J49"/>
  <c r="L49" s="1"/>
  <c r="J33"/>
  <c r="H13"/>
  <c r="J179"/>
  <c r="L159"/>
  <c r="J211"/>
  <c r="L211" s="1"/>
  <c r="J175"/>
  <c r="L175" s="1"/>
  <c r="J134"/>
  <c r="L134" s="1"/>
  <c r="J92"/>
  <c r="L92" s="1"/>
  <c r="J76"/>
  <c r="L76" s="1"/>
  <c r="J52"/>
  <c r="L52" s="1"/>
  <c r="H12"/>
  <c r="J12" s="1"/>
  <c r="G224"/>
  <c r="L94"/>
  <c r="L26"/>
  <c r="L165"/>
  <c r="L40"/>
  <c r="L25"/>
  <c r="H38"/>
  <c r="L57"/>
  <c r="L205"/>
  <c r="L185"/>
  <c r="L167"/>
  <c r="E224"/>
  <c r="F30"/>
  <c r="J30"/>
  <c r="H30"/>
  <c r="L30" s="1"/>
  <c r="J221"/>
  <c r="L221" s="1"/>
  <c r="H11"/>
  <c r="J208"/>
  <c r="L208" s="1"/>
  <c r="L203"/>
  <c r="L187"/>
  <c r="J114"/>
  <c r="L114" s="1"/>
  <c r="L186"/>
  <c r="L162"/>
  <c r="J210"/>
  <c r="L210" s="1"/>
  <c r="H100"/>
  <c r="J100" s="1"/>
  <c r="L181"/>
  <c r="L129"/>
  <c r="L33"/>
  <c r="K224"/>
  <c r="J122"/>
  <c r="L122" s="1"/>
  <c r="J145"/>
  <c r="L145" s="1"/>
  <c r="J113"/>
  <c r="L113" s="1"/>
  <c r="J102"/>
  <c r="L102" s="1"/>
  <c r="J170"/>
  <c r="L170" s="1"/>
  <c r="J84"/>
  <c r="L84" s="1"/>
  <c r="J24"/>
  <c r="L24" s="1"/>
  <c r="L98"/>
  <c r="L66"/>
  <c r="J218"/>
  <c r="L218" s="1"/>
  <c r="L222"/>
  <c r="L179"/>
  <c r="J50"/>
  <c r="L50" s="1"/>
  <c r="AD7"/>
  <c r="AE7" s="1"/>
  <c r="D10"/>
  <c r="L11" l="1"/>
  <c r="L13"/>
  <c r="L100"/>
  <c r="J13"/>
  <c r="D9"/>
  <c r="F10"/>
  <c r="L10" s="1"/>
  <c r="H10"/>
  <c r="J10" s="1"/>
  <c r="J38"/>
  <c r="L38" s="1"/>
  <c r="J11"/>
  <c r="L12"/>
  <c r="D224" l="1"/>
  <c r="F9"/>
  <c r="L9" l="1"/>
  <c r="H224"/>
  <c r="F224"/>
  <c r="J224" s="1"/>
  <c r="H9"/>
  <c r="J9" s="1"/>
  <c r="L224" l="1"/>
</calcChain>
</file>

<file path=xl/sharedStrings.xml><?xml version="1.0" encoding="utf-8"?>
<sst xmlns="http://schemas.openxmlformats.org/spreadsheetml/2006/main" count="213" uniqueCount="213">
  <si>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</si>
  <si>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</si>
  <si>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</si>
  <si>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</si>
  <si>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</si>
  <si>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</si>
  <si>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</si>
  <si>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</si>
  <si>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</si>
  <si>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</si>
  <si>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</si>
  <si>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</si>
  <si>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</si>
  <si>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</si>
  <si>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</si>
  <si>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</si>
  <si>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</si>
  <si>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</si>
  <si>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</si>
  <si>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</si>
  <si>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</si>
  <si>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</si>
  <si>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</si>
  <si>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</si>
  <si>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</si>
  <si>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</si>
  <si>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</si>
  <si>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</si>
  <si>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</si>
  <si>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</si>
  <si>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</si>
  <si>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</si>
  <si>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</si>
  <si>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</si>
  <si>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</si>
  <si>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</si>
  <si>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</si>
  <si>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</si>
  <si>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</si>
  <si>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</si>
  <si>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</si>
  <si>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</si>
  <si>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</si>
  <si>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</si>
  <si>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</si>
  <si>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</si>
  <si>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</si>
  <si>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</si>
  <si>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</si>
  <si>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</si>
  <si>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</si>
  <si>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</si>
  <si>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</si>
  <si>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</si>
  <si>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</si>
  <si>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</si>
  <si>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</si>
  <si>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</si>
  <si>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</si>
  <si>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</si>
  <si>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</si>
  <si>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</si>
  <si>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</si>
  <si>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</si>
  <si>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</si>
  <si>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</si>
  <si>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</si>
  <si>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</si>
  <si>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</si>
  <si>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</si>
  <si>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</si>
  <si>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</si>
  <si>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</si>
  <si>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</si>
  <si>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</si>
  <si>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</si>
  <si>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</si>
  <si>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</si>
  <si>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</si>
  <si>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</si>
  <si>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</si>
  <si>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</si>
  <si>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</si>
  <si>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</si>
  <si>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</si>
  <si>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</si>
  <si>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</si>
  <si>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</si>
  <si>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</si>
  <si>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</si>
  <si>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</si>
  <si>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</si>
  <si>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</si>
  <si>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</si>
  <si>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</si>
  <si>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</si>
  <si>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</si>
  <si>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</si>
  <si>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</si>
  <si>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</si>
  <si>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</si>
  <si>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ARCHIVO GENERAL DE LA NACION</t>
  </si>
  <si>
    <t>MINISTERIO DE CULTURA</t>
  </si>
  <si>
    <t>Año del Fomento a las Exportaciones</t>
  </si>
  <si>
    <t>Ejecución de Gastos y Aplicaciones Financieras Al 30 de junio 2018</t>
  </si>
  <si>
    <t>2.1.1.1.01 -SUELDOS FIJOS</t>
  </si>
  <si>
    <t xml:space="preserve">      2.1.1.2.01 -SUELDO AL PERSONAL CONTRATADO E IGUALADO</t>
  </si>
  <si>
    <t xml:space="preserve">     2.1.1.2.04 -SUELDO AL PERSONAL POR SERVICIOS ESPECIALES</t>
  </si>
  <si>
    <t>2.1.1.3.01 -SUELDO AL PERSONAL FIJO EN TRAMITE DE PENSIONES</t>
  </si>
  <si>
    <t>2.1.1.4.01 -SUALDO ANUAL NO.13</t>
  </si>
  <si>
    <t>2.1.1.5.03 -PRESTACION LABORAL POR DESVINCULACION</t>
  </si>
  <si>
    <t>2.1.1.5.04 -PROPORCION DE VACACIONES NO DISFRUTADAS</t>
  </si>
  <si>
    <t>2.1.2.2.02- COMPENSACION POR HORAS EXTRAORDINARIAS</t>
  </si>
  <si>
    <t>2.1.2.2.05- COMPENSACION SERVICIOS DE SEGURIDAD</t>
  </si>
  <si>
    <t>2.1.2.2.09- BONO POR DESEMPEÑO</t>
  </si>
  <si>
    <t>2.1.3.2.01- GASTOS DE REPRESENTACION EN EL PAIS</t>
  </si>
  <si>
    <t>2.1.5.1.01- CONTRIBUCIONES AL SEGURO DE SALUD</t>
  </si>
  <si>
    <t>2.1.5.2.01- CONTRIBUCIONES AL SEGURO DE PENSIONES</t>
  </si>
  <si>
    <t>2.1.5.3.01- CONTRIBUCIONES AL SEGURO DE RIESGO LABORAL</t>
  </si>
  <si>
    <t>2.2.1.2.01- SERVICIOS TELEFONICO DE LARGA DISTANCIA</t>
  </si>
  <si>
    <t>2.2.1.3.01- TELEFONO LOCAL</t>
  </si>
  <si>
    <t>2.2.1.5.01- SERVICIO DE INTERNET Y TELEVISION POR CABLE</t>
  </si>
  <si>
    <t>2.2.1.6.01- ENERGIA ELECTRICA</t>
  </si>
  <si>
    <t>2.2.1.7.01- AGUA</t>
  </si>
  <si>
    <t>2.2.1.8.01- RECOLECCION DE RESIDUOS</t>
  </si>
  <si>
    <t>2.2.2.2.01- IMPRESIÓN Y ENCUADERNACION</t>
  </si>
  <si>
    <t>2.2.3.1.01- VIATICOS DENTRO DEL PAIS</t>
  </si>
  <si>
    <t>2.2.3.2.01- VIATICOS FUERA DEL PAIS</t>
  </si>
  <si>
    <t>2.2.4.1.01- PASAJES</t>
  </si>
  <si>
    <t>2.2.4.2.01- FLETES</t>
  </si>
  <si>
    <t>2.2.4.4.01- PEAJE</t>
  </si>
  <si>
    <t>2.2.5.1.01- ALQUILERES Y RENTAS DE EDIFICIOS Y LOCALES</t>
  </si>
  <si>
    <t>2.2.5.3.03- ALQUILER DE EQUIPO DE COMUNICACIÓN</t>
  </si>
  <si>
    <t>2.2.5.4.01- ALQUILER DE EQUIPOS DE TRANSPORTE, TRACCION Y ELEVACION</t>
  </si>
  <si>
    <t>2.2.5.8.01- OTROS ALQUILERES</t>
  </si>
  <si>
    <t>2.2.6.2.01- SEGUROS DE BIENES MUEBLES</t>
  </si>
  <si>
    <t>2.2.6.3.01- SEGUROS DE PERSONAS</t>
  </si>
  <si>
    <t>2.2.7.2.01- MANTENIMINETO Y REPARACION DE MUEBLES Y EQUIPOS DE OFICINA</t>
  </si>
  <si>
    <t>2.2.7.2.05- MANTENIMIENTO Y REPARACION DE EQUIPO DE COMUNICACIÓN</t>
  </si>
  <si>
    <t>2.2.7.2.06- MANTENIMIENTO Y REPARACION DE EQUIPOS DE TRANSPORTE, TRACCION Y ELEVACION</t>
  </si>
  <si>
    <t>2.2.7.3.01- INSTALACIONES TEMPORALES</t>
  </si>
  <si>
    <t>2.2.8.2.01- COMISIONES Y GASTOS BANCARIOS</t>
  </si>
  <si>
    <t>2.2.8.4.01- SERVICIOS FUNERARIOS Y GASTOS CONEXOS</t>
  </si>
  <si>
    <t>2.2.8.5.01- FUMIGACION</t>
  </si>
  <si>
    <t>2.2.8.5.02- LAVANDERIA</t>
  </si>
  <si>
    <t>2.2.8.6.01- EVENTOS GENERALES</t>
  </si>
  <si>
    <t>2.2.8.7.02- SERVICIOS JURIDICOS</t>
  </si>
  <si>
    <t>2.2.8.7.04- SERVICIOS DE CAPACITACION</t>
  </si>
  <si>
    <t>2.2.8.7.05- SERVICIOS DE INFORMATICA Y SISTEMAS COMPUTARIZADOS</t>
  </si>
  <si>
    <t>2.2.8.7.06- OTROS SERVICIOS TECNICOS PROFESIONALES</t>
  </si>
  <si>
    <t>2.2.8.8.01- IMPUESTOS</t>
  </si>
  <si>
    <t>2.3.1.1.01- ALIMENTOS Y BEBIDAS PARA PERSONAS</t>
  </si>
  <si>
    <t>2.3.2.1.01- HILADOS Y TELAS</t>
  </si>
  <si>
    <t>2.3.2.3.01- PRENDAS DE VESTIR</t>
  </si>
  <si>
    <t>2.3.2.4.01- CALZADOS</t>
  </si>
  <si>
    <t>2.3.3.1.01- PAPEL DE ESCRITORIO</t>
  </si>
  <si>
    <t>2.3.3.2.01- PRODUCTOS DE PAPEL Y CARTON</t>
  </si>
  <si>
    <t>2.3.3.4.01- LIBROS, REVISTAS Y PERIODICOS</t>
  </si>
  <si>
    <t>2.3.4.1.01- PRODUCTOS MEDICINALES PARA USO HUMANO</t>
  </si>
  <si>
    <t>2.3.5.3.01- LLANTAS Y NEUMATICOS</t>
  </si>
  <si>
    <t>2.3.5.4.01- ARTICULOS DE CAUCHO</t>
  </si>
  <si>
    <t>2.3.5.5.01- ARTICULOS DE PLASTICO</t>
  </si>
  <si>
    <t>2.3.6.1.01- PRODUCTOS DE CEMENTO</t>
  </si>
  <si>
    <t>2.3.6.2.01- PRODUCTOS DE VIDRIO</t>
  </si>
  <si>
    <t>2.3.6.2.03- PRODUCTOS DE PORCELANA</t>
  </si>
  <si>
    <t>2.3.6.3.01- PRODUCTOS FERROSOS</t>
  </si>
  <si>
    <t>2.3.6.3.04- HERRAMIENTAS MENORES</t>
  </si>
  <si>
    <t>2.3.6.4.04- PIEDRA, ARCILLA Y ARENA</t>
  </si>
  <si>
    <t>2.3.7.1.01- GASOLINA</t>
  </si>
  <si>
    <t>2.3.7.1.02- GASOIL</t>
  </si>
  <si>
    <t>2.3.7.2.03- PRODUCTOS QUIMICOS DE LABORATORIO Y DE USO PERSONAL</t>
  </si>
  <si>
    <t>2.3.7.2.05- INSECTICIDAS, FUMIGANTES Y OTROS</t>
  </si>
  <si>
    <t>2.3.7.2.06- PINTURAS, LACAS, BARNICES, DILUYENTES Y ABSORBENTES PARA PINTURAS</t>
  </si>
  <si>
    <t>2.3.7.2.99- OTROS PRODUCTOS QUIMICOS Y CONEXOS</t>
  </si>
  <si>
    <t>2.3.9.1.01- MATERIALES PARA LIMPIEZA</t>
  </si>
  <si>
    <t>2.3.9.2.01- UTILES DE ESCRITORIO, OFICINA E INFORMATICA</t>
  </si>
  <si>
    <t>2.3.9.3.01- UTILES MENORES MEDICO QUIRURGICOS Y DE LABORATORIO</t>
  </si>
  <si>
    <t>2.3.9.5.01- UTILES DE COCINA Y COMEDOR</t>
  </si>
  <si>
    <t>2.3.9.6.01- PRODUCTOS ELECTRICOS Y AFINES</t>
  </si>
  <si>
    <t>2.3.9.8.01- OTROS REPUESTOS Y ACCESORIOS MENORES</t>
  </si>
  <si>
    <t>2.3.9.9.01- PRODUCTOS Y UTILES VARIOS N.I.P</t>
  </si>
  <si>
    <t>2.3.9.9.02- BONOS PARA UTILES DIVERSOS</t>
  </si>
  <si>
    <t>2.4.1.2.02- AYUDAS Y DONACIONES OCASIONALES A HOGARES Y PERSONAS</t>
  </si>
  <si>
    <t>2.4.1.3.01- PREMIOS LITERARIOS, DEPORTIVOS Y CULTURALES</t>
  </si>
  <si>
    <t>2.4.7.2.01- TRANSFERENCIAS CORRIENTES A ORGANISMOS INTERNACIONALES</t>
  </si>
  <si>
    <t>2.6.1.1.01- MUEBLES, EQUIPOS DE OFICINA Y ESTANTERIA</t>
  </si>
  <si>
    <t>2.6.1.3.01- EQUIPO COMPUTACIONAL</t>
  </si>
  <si>
    <t>2.6.5.4.01- SISTEMA DE AIRE ACONDICIONADO, CALEFACCION Y REFRIGERACION INDUSTRIAL Y COMERCIAL</t>
  </si>
  <si>
    <t>2.6.8.8.01- INFORMATICAS</t>
  </si>
  <si>
    <t>2.6.9.3.01- TERRENOS URBANOS SIN MEJORAS</t>
  </si>
  <si>
    <t>2.7.1.2.01- OBRAS OARA EDIFICACION NO RESIDENCIAL</t>
  </si>
  <si>
    <t>2.7.1.5.01- SUPERVICION E INSPECCION DE OBRAS EN EDIFICACIONES</t>
  </si>
  <si>
    <t>2.2.7.2.08- SERVICIOS DE MANTENIMIENTO, REPARACION, DESMONTE E INSTALACION</t>
  </si>
  <si>
    <t>2.3.1.3.03- PRODUCTOS AGROFORESTALES</t>
  </si>
  <si>
    <t>2.2.7.1.02- SERVICIOS ESPECIALES DE MANTENIMINETO Y REPARACION</t>
  </si>
  <si>
    <t>2.2.7.1.06- INSTALACIONES ELECTRICAS</t>
  </si>
  <si>
    <t>2.2.7.2.02- MANTENIMIENTO Y REPARACION DE EQUIPO PARA COMPUTACION</t>
  </si>
  <si>
    <t>2.2.8.7.01- ESTUDIOS DE INGENIERIA, ARQUITECTURA, INVESTIGACIONES Y ANALISIS DE FACTIBILIDAD</t>
  </si>
  <si>
    <t>2.3.1.4.01- MADERA, CORCHO Y SUS MANUFACTURAS</t>
  </si>
  <si>
    <t>2.3.3.3.01- PRODUCTOS DE ARTES GRAFICAS</t>
  </si>
  <si>
    <t>2.3.6.1.04- PRODUCTOS DE YESO</t>
  </si>
  <si>
    <t>2.3.6.1.05- PRODUCTOS DE ARCILLA Y DERIVADOS</t>
  </si>
  <si>
    <t>2.3.6.3.03- ESTRUCTURAS METALICAS ACABADAS</t>
  </si>
  <si>
    <t>2.3.7.1.05- ACEITES Y GRASAS</t>
  </si>
  <si>
    <t>2.3.7.1.06- LUBRICANTES</t>
  </si>
  <si>
    <t>2.6.1.4.01- ELECTRODOMESTICO</t>
  </si>
  <si>
    <t>2.6.2.1.01- EQUIPOS Y APARATOS AUDIOVISULAES</t>
  </si>
  <si>
    <t>2.6.2.3.01- CAMARAS FOTOGRAFICAS Y DE VIDEO</t>
  </si>
  <si>
    <t>2.6.3.2.01- INSTRUMENTAL MEDICO Y DE LABORATORIO</t>
  </si>
  <si>
    <t>2.6.4.1.01- AUTOMOVILES Y CAMIONES</t>
  </si>
  <si>
    <t>2.6.4.7.01- EQUIPO DE ELEVACION</t>
  </si>
  <si>
    <t>2.1.2.2.06- COMPENSACION POR RESULTADOS</t>
  </si>
  <si>
    <t>Total acumulado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</si>
</sst>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 indent="2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indent="2"/>
    </xf>
    <xf numFmtId="164" fontId="2" fillId="0" borderId="0" xfId="1" applyFont="1" applyAlignment="1">
      <alignment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0" borderId="0" xfId="1" applyFont="1" applyAlignment="1">
      <alignment vertical="center"/>
    </xf>
    <xf numFmtId="164" fontId="0" fillId="0" borderId="0" xfId="1" applyFont="1" applyAlignment="1">
      <alignment vertical="center"/>
    </xf>
    <xf numFmtId="164" fontId="1" fillId="0" borderId="0" xfId="1" applyFon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/>
    <xf numFmtId="164" fontId="0" fillId="0" borderId="0" xfId="0" applyNumberFormat="1" applyFont="1"/>
    <xf numFmtId="164" fontId="4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297623</xdr:colOff>
      <xdr:row>14</xdr:row>
      <xdr:rowOff>151422</xdr:rowOff>
    </xdr:from>
    <xdr:to>
      <xdr:col>41</xdr:col>
      <xdr:colOff>466725</xdr:colOff>
      <xdr:row>15</xdr:row>
      <xdr:rowOff>6641</xdr:rowOff>
    </xdr:to>
    <xdr:sp macro="" textlink="">
      <xdr:nvSpPr>
        <xdr:cNvPr id="2" name="Rectangle 1"/>
        <xdr:cNvSpPr/>
      </xdr:nvSpPr>
      <xdr:spPr>
        <a:xfrm>
          <a:off x="33120773" y="3970947"/>
          <a:ext cx="169102" cy="4571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362465</xdr:colOff>
      <xdr:row>2</xdr:row>
      <xdr:rowOff>114472</xdr:rowOff>
    </xdr:from>
    <xdr:to>
      <xdr:col>40</xdr:col>
      <xdr:colOff>523875</xdr:colOff>
      <xdr:row>2</xdr:row>
      <xdr:rowOff>180975</xdr:rowOff>
    </xdr:to>
    <xdr:sp macro="" textlink="">
      <xdr:nvSpPr>
        <xdr:cNvPr id="3" name="Rectangle 2"/>
        <xdr:cNvSpPr/>
      </xdr:nvSpPr>
      <xdr:spPr>
        <a:xfrm>
          <a:off x="32576015" y="619297"/>
          <a:ext cx="161410" cy="6650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638176</xdr:colOff>
      <xdr:row>0</xdr:row>
      <xdr:rowOff>228600</xdr:rowOff>
    </xdr:from>
    <xdr:to>
      <xdr:col>0</xdr:col>
      <xdr:colOff>2057400</xdr:colOff>
      <xdr:row>3</xdr:row>
      <xdr:rowOff>142875</xdr:rowOff>
    </xdr:to>
    <xdr:pic>
      <xdr:nvPicPr>
        <xdr:cNvPr id="1026" name="Picture 2" descr="http://cultura.gob.do/images/ImagenesPortalPrincipal/LogoInstitucional_minc500x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8176" y="228600"/>
          <a:ext cx="1419224" cy="6572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304800</xdr:colOff>
      <xdr:row>13</xdr:row>
      <xdr:rowOff>304800</xdr:rowOff>
    </xdr:to>
    <xdr:sp macro="" textlink="">
      <xdr:nvSpPr>
        <xdr:cNvPr id="1028" name="AutoShape 4" descr="Resultado de imagen para archivo general de la nacion republica dominicana"/>
        <xdr:cNvSpPr>
          <a:spLocks noChangeAspect="1" noChangeArrowheads="1"/>
        </xdr:cNvSpPr>
      </xdr:nvSpPr>
      <xdr:spPr bwMode="auto">
        <a:xfrm>
          <a:off x="12115800" y="3438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18</xdr:col>
      <xdr:colOff>1009649</xdr:colOff>
      <xdr:row>19</xdr:row>
      <xdr:rowOff>0</xdr:rowOff>
    </xdr:from>
    <xdr:to>
      <xdr:col>19</xdr:col>
      <xdr:colOff>2486025</xdr:colOff>
      <xdr:row>19</xdr:row>
      <xdr:rowOff>304800</xdr:rowOff>
    </xdr:to>
    <xdr:sp macro="" textlink="">
      <xdr:nvSpPr>
        <xdr:cNvPr id="1029" name="AutoShape 5" descr="Resultado de imagen para archivo general de la nacion republica dominicana"/>
        <xdr:cNvSpPr>
          <a:spLocks noChangeAspect="1" noChangeArrowheads="1"/>
        </xdr:cNvSpPr>
      </xdr:nvSpPr>
      <xdr:spPr bwMode="auto">
        <a:xfrm>
          <a:off x="15535274" y="5153025"/>
          <a:ext cx="2486026" cy="304800"/>
        </a:xfrm>
        <a:prstGeom prst="rect">
          <a:avLst/>
        </a:prstGeom>
        <a:noFill/>
      </xdr:spPr>
    </xdr:sp>
    <xdr:clientData/>
  </xdr:twoCellAnchor>
  <xdr:twoCellAnchor>
    <xdr:from>
      <xdr:col>15</xdr:col>
      <xdr:colOff>19051</xdr:colOff>
      <xdr:row>0</xdr:row>
      <xdr:rowOff>200025</xdr:rowOff>
    </xdr:from>
    <xdr:to>
      <xdr:col>17</xdr:col>
      <xdr:colOff>190500</xdr:colOff>
      <xdr:row>3</xdr:row>
      <xdr:rowOff>57150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34851" y="200025"/>
          <a:ext cx="1733549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241</xdr:row>
      <xdr:rowOff>133350</xdr:rowOff>
    </xdr:from>
    <xdr:to>
      <xdr:col>1</xdr:col>
      <xdr:colOff>657225</xdr:colOff>
      <xdr:row>247</xdr:row>
      <xdr:rowOff>123825</xdr:rowOff>
    </xdr:to>
    <xdr:pic>
      <xdr:nvPicPr>
        <xdr:cNvPr id="1025" name="Picture 1" descr="IMG_9909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8200" y="70351650"/>
          <a:ext cx="24860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40"/>
  <sheetViews>
    <sheetView showGridLines="0" tabSelected="1" topLeftCell="A232" workbookViewId="0">
      <selection activeCell="C245" sqref="C245"/>
    </sheetView>
  </sheetViews>
  <sheetFormatPr baseColWidth="10" defaultColWidth="9.140625" defaultRowHeight="15"/>
  <cols>
    <col min="1" max="1" width="40" customWidth="1"/>
    <col min="2" max="2" width="13.85546875" bestFit="1" customWidth="1"/>
    <col min="3" max="3" width="15.28515625" bestFit="1" customWidth="1"/>
    <col min="4" max="4" width="15.5703125" bestFit="1" customWidth="1"/>
    <col min="5" max="5" width="15.5703125" hidden="1" customWidth="1"/>
    <col min="6" max="6" width="15.28515625" bestFit="1" customWidth="1"/>
    <col min="7" max="7" width="16.42578125" hidden="1" customWidth="1"/>
    <col min="8" max="8" width="15.28515625" bestFit="1" customWidth="1"/>
    <col min="9" max="9" width="17.7109375" hidden="1" customWidth="1"/>
    <col min="10" max="10" width="15.28515625" bestFit="1" customWidth="1"/>
    <col min="11" max="11" width="16.28515625" hidden="1" customWidth="1"/>
    <col min="12" max="12" width="15.5703125" bestFit="1" customWidth="1"/>
    <col min="13" max="14" width="11.5703125" bestFit="1" customWidth="1"/>
    <col min="15" max="15" width="12.42578125" bestFit="1" customWidth="1"/>
    <col min="16" max="16" width="11.5703125" bestFit="1" customWidth="1"/>
    <col min="17" max="17" width="11.85546875" customWidth="1"/>
    <col min="18" max="18" width="12.7109375" bestFit="1" customWidth="1"/>
    <col min="19" max="19" width="15.140625" bestFit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31" ht="21">
      <c r="A1" s="41" t="s">
        <v>102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T1" s="9" t="s">
        <v>91</v>
      </c>
    </row>
    <row r="2" spans="1:31" ht="18.75">
      <c r="A2" s="42" t="s">
        <v>101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T2" s="16" t="s">
        <v>93</v>
      </c>
    </row>
    <row r="3" spans="1:31" ht="18.75">
      <c r="A3" s="42" t="s">
        <v>103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T3" s="16" t="s">
        <v>94</v>
      </c>
    </row>
    <row r="4" spans="1:31" ht="15.75">
      <c r="A4" s="43" t="s">
        <v>104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T4" s="16" t="s">
        <v>92</v>
      </c>
    </row>
    <row r="5" spans="1:31">
      <c r="A5" s="44" t="s">
        <v>36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T5" s="16" t="s">
        <v>95</v>
      </c>
    </row>
    <row r="6" spans="1:31">
      <c r="T6" s="16" t="s">
        <v>96</v>
      </c>
    </row>
    <row r="7" spans="1:31" ht="31.5">
      <c r="A7" s="13" t="s">
        <v>0</v>
      </c>
      <c r="B7" s="14" t="s">
        <v>100</v>
      </c>
      <c r="C7" s="14" t="s">
        <v>79</v>
      </c>
      <c r="D7" s="14" t="s">
        <v>80</v>
      </c>
      <c r="E7" s="14"/>
      <c r="F7" s="14" t="s">
        <v>81</v>
      </c>
      <c r="G7" s="14"/>
      <c r="H7" s="14" t="s">
        <v>82</v>
      </c>
      <c r="I7" s="14"/>
      <c r="J7" s="14" t="s">
        <v>83</v>
      </c>
      <c r="K7" s="14"/>
      <c r="L7" s="14" t="s">
        <v>84</v>
      </c>
      <c r="M7" s="14" t="s">
        <v>85</v>
      </c>
      <c r="N7" s="14" t="s">
        <v>86</v>
      </c>
      <c r="O7" s="14" t="s">
        <v>87</v>
      </c>
      <c r="P7" s="14" t="s">
        <v>88</v>
      </c>
      <c r="Q7" s="14" t="s">
        <v>89</v>
      </c>
      <c r="R7" s="14" t="s">
        <v>90</v>
      </c>
      <c r="S7" s="14" t="s">
        <v>212</v>
      </c>
      <c r="AD7" s="22">
        <f>SUM(V8:AD8)</f>
        <v>11.029108875781253</v>
      </c>
      <c r="AE7" s="22">
        <f>+AD7+AE8</f>
        <v>13.989108875781252</v>
      </c>
    </row>
    <row r="8" spans="1:31">
      <c r="A8" s="1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V8" s="19">
        <v>1</v>
      </c>
      <c r="W8" s="19">
        <v>1.05</v>
      </c>
      <c r="X8" s="19">
        <f>+W8*1.05</f>
        <v>1.1025</v>
      </c>
      <c r="Y8" s="19">
        <f t="shared" ref="Y8:AC8" si="0">+X8*1.05</f>
        <v>1.1576250000000001</v>
      </c>
      <c r="Z8" s="19">
        <f t="shared" si="0"/>
        <v>1.2155062500000002</v>
      </c>
      <c r="AA8" s="19">
        <f t="shared" si="0"/>
        <v>1.2762815625000004</v>
      </c>
      <c r="AB8" s="19">
        <f t="shared" si="0"/>
        <v>1.3400956406250004</v>
      </c>
      <c r="AC8" s="19">
        <f t="shared" si="0"/>
        <v>1.4071004226562505</v>
      </c>
      <c r="AD8" s="19">
        <v>1.48</v>
      </c>
      <c r="AE8" s="19">
        <f>+AD8*2</f>
        <v>2.96</v>
      </c>
    </row>
    <row r="9" spans="1:31" ht="30">
      <c r="A9" s="3" t="s">
        <v>2</v>
      </c>
      <c r="B9" s="19"/>
      <c r="C9" s="31">
        <f>SUM(C10+C19+C25+C30)</f>
        <v>9137919.2699999996</v>
      </c>
      <c r="D9" s="34">
        <f>SUM(D10+D19+D30)</f>
        <v>9186897.1899999995</v>
      </c>
      <c r="E9" s="34">
        <f>SUM(E10+E19+E30)</f>
        <v>27511181.629999999</v>
      </c>
      <c r="F9" s="34">
        <f>SUM(E9-D9-C9)</f>
        <v>9186365.1699999981</v>
      </c>
      <c r="G9" s="34">
        <f>SUM(G10+G19+G30)</f>
        <v>36306728.640000001</v>
      </c>
      <c r="H9" s="34">
        <f>SUM(G9-C9-D9-F9)</f>
        <v>8795547.0100000016</v>
      </c>
      <c r="I9" s="34">
        <f>SUM(I10+I19+I30)</f>
        <v>46035776.150000006</v>
      </c>
      <c r="J9" s="34">
        <f>SUM(I9-C9-D9-F9-H9)</f>
        <v>9729047.5100000128</v>
      </c>
      <c r="K9" s="34">
        <f>SUM(K10+K19+K25+K30)</f>
        <v>60735270.880000003</v>
      </c>
      <c r="L9" s="34">
        <f>SUM(K9-C9-D9-F9-H9-J9)</f>
        <v>14699494.729999989</v>
      </c>
      <c r="M9" s="19"/>
      <c r="N9" s="19"/>
      <c r="O9" s="19"/>
      <c r="P9" s="19"/>
      <c r="Q9" s="19"/>
      <c r="R9" s="19"/>
      <c r="S9" s="38">
        <f>+C9+D9+F9+H9+J9+L9+M9+N9+O9+P9+Q9+R9</f>
        <v>60735270.880000003</v>
      </c>
      <c r="V9" s="21"/>
    </row>
    <row r="10" spans="1:31">
      <c r="A10" s="24" t="s">
        <v>3</v>
      </c>
      <c r="B10" s="19"/>
      <c r="C10" s="18">
        <f>SUM(C11:C17)</f>
        <v>7615950</v>
      </c>
      <c r="D10" s="20">
        <f>SUM(D11:D17)</f>
        <v>7694023.7599999998</v>
      </c>
      <c r="E10" s="20">
        <f>SUM(E11:E17)</f>
        <v>22986113.579999998</v>
      </c>
      <c r="F10" s="36">
        <f t="shared" ref="F10:F73" si="1">SUM(E10-D10-C10)</f>
        <v>7676139.8199999984</v>
      </c>
      <c r="G10" s="36">
        <f>SUM(G11:G17)</f>
        <v>30269113.579999998</v>
      </c>
      <c r="H10" s="36">
        <f t="shared" ref="H10:H73" si="2">SUM(G10-C10-D10-F10)</f>
        <v>7283000</v>
      </c>
      <c r="I10" s="36">
        <f>SUM(I11:I17)</f>
        <v>38367014.609999999</v>
      </c>
      <c r="J10" s="36">
        <f t="shared" ref="J10:J73" si="3">SUM(I10-C10-D10-F10-H10)</f>
        <v>8097901.0300000031</v>
      </c>
      <c r="K10" s="20">
        <f>SUM(K11:K17)</f>
        <v>45807014.609999999</v>
      </c>
      <c r="L10" s="36">
        <f t="shared" ref="L10:L73" si="4">SUM(K10-C10-D10-F10-H10-J10)</f>
        <v>7439999.9999999981</v>
      </c>
      <c r="M10" s="19"/>
      <c r="N10" s="19"/>
      <c r="O10" s="19"/>
      <c r="P10" s="19"/>
      <c r="Q10" s="19"/>
      <c r="R10" s="19"/>
      <c r="S10" s="38">
        <f t="shared" ref="S10:S73" si="5">+C10+D10+F10+H10+J10+L10+M10+N10+O10+P10+Q10+R10</f>
        <v>45807014.609999999</v>
      </c>
    </row>
    <row r="11" spans="1:31">
      <c r="A11" s="30" t="s">
        <v>105</v>
      </c>
      <c r="B11" s="19"/>
      <c r="C11" s="23">
        <v>6319000</v>
      </c>
      <c r="D11" s="19">
        <f>12509500-C11</f>
        <v>6190500</v>
      </c>
      <c r="E11" s="19">
        <v>18631500</v>
      </c>
      <c r="F11" s="35">
        <f t="shared" si="1"/>
        <v>6122000</v>
      </c>
      <c r="G11" s="35">
        <v>24642000</v>
      </c>
      <c r="H11" s="35">
        <f t="shared" si="2"/>
        <v>6010500</v>
      </c>
      <c r="I11" s="35">
        <v>30619150</v>
      </c>
      <c r="J11" s="35">
        <f t="shared" si="3"/>
        <v>5977150</v>
      </c>
      <c r="K11" s="35">
        <v>36850650</v>
      </c>
      <c r="L11" s="35">
        <f t="shared" si="4"/>
        <v>6231500</v>
      </c>
      <c r="M11" s="19"/>
      <c r="N11" s="19"/>
      <c r="O11" s="19"/>
      <c r="P11" s="19"/>
      <c r="Q11" s="19"/>
      <c r="R11" s="19"/>
      <c r="S11" s="39">
        <f t="shared" si="5"/>
        <v>36850650</v>
      </c>
    </row>
    <row r="12" spans="1:31" ht="30">
      <c r="A12" s="29" t="s">
        <v>106</v>
      </c>
      <c r="B12" s="27"/>
      <c r="C12" s="23">
        <v>1096750</v>
      </c>
      <c r="D12" s="35">
        <f>2158500-C12</f>
        <v>1061750</v>
      </c>
      <c r="E12" s="35">
        <v>3349750</v>
      </c>
      <c r="F12" s="35">
        <f t="shared" si="1"/>
        <v>1191250</v>
      </c>
      <c r="G12" s="35">
        <v>4448500</v>
      </c>
      <c r="H12" s="35">
        <f t="shared" si="2"/>
        <v>1098750</v>
      </c>
      <c r="I12" s="35">
        <v>5699250</v>
      </c>
      <c r="J12" s="35">
        <f t="shared" si="3"/>
        <v>1250750</v>
      </c>
      <c r="K12" s="35">
        <v>6734000</v>
      </c>
      <c r="L12" s="35">
        <f t="shared" si="4"/>
        <v>1034750</v>
      </c>
      <c r="S12" s="39">
        <f t="shared" si="5"/>
        <v>6734000</v>
      </c>
    </row>
    <row r="13" spans="1:31" ht="30">
      <c r="A13" s="28" t="s">
        <v>107</v>
      </c>
      <c r="B13" s="27"/>
      <c r="C13" s="23">
        <v>125000</v>
      </c>
      <c r="D13" s="35">
        <f>208000-C13</f>
        <v>83000</v>
      </c>
      <c r="E13" s="35">
        <v>375000</v>
      </c>
      <c r="F13" s="35">
        <f t="shared" si="1"/>
        <v>167000</v>
      </c>
      <c r="G13" s="35">
        <v>500000</v>
      </c>
      <c r="H13" s="35">
        <f t="shared" si="2"/>
        <v>125000</v>
      </c>
      <c r="I13" s="35">
        <v>625000</v>
      </c>
      <c r="J13" s="35">
        <f t="shared" si="3"/>
        <v>125000</v>
      </c>
      <c r="K13" s="35">
        <v>750000</v>
      </c>
      <c r="L13" s="35">
        <f t="shared" si="4"/>
        <v>125000</v>
      </c>
      <c r="S13" s="39">
        <f t="shared" si="5"/>
        <v>750000</v>
      </c>
    </row>
    <row r="14" spans="1:31" ht="30">
      <c r="A14" s="8" t="s">
        <v>108</v>
      </c>
      <c r="C14" s="23">
        <v>75200</v>
      </c>
      <c r="D14" s="35">
        <f>123950-C14</f>
        <v>48750</v>
      </c>
      <c r="E14" s="35">
        <v>172700</v>
      </c>
      <c r="F14" s="35">
        <f t="shared" si="1"/>
        <v>48750</v>
      </c>
      <c r="G14" s="35">
        <v>221450</v>
      </c>
      <c r="H14" s="35">
        <f t="shared" si="2"/>
        <v>48750</v>
      </c>
      <c r="I14" s="35">
        <v>270200</v>
      </c>
      <c r="J14" s="35">
        <f t="shared" si="3"/>
        <v>48750</v>
      </c>
      <c r="K14" s="35">
        <v>318950</v>
      </c>
      <c r="L14" s="35">
        <f t="shared" si="4"/>
        <v>48750</v>
      </c>
      <c r="S14" s="39">
        <f t="shared" si="5"/>
        <v>318950</v>
      </c>
    </row>
    <row r="15" spans="1:31">
      <c r="A15" s="8" t="s">
        <v>109</v>
      </c>
      <c r="C15" s="23">
        <v>0</v>
      </c>
      <c r="D15" s="19">
        <v>0</v>
      </c>
      <c r="E15" s="19">
        <v>0</v>
      </c>
      <c r="F15" s="35">
        <f t="shared" si="1"/>
        <v>0</v>
      </c>
      <c r="G15" s="35">
        <v>0</v>
      </c>
      <c r="H15" s="35">
        <f t="shared" si="2"/>
        <v>0</v>
      </c>
      <c r="I15" s="35">
        <v>0</v>
      </c>
      <c r="J15" s="35">
        <f t="shared" si="3"/>
        <v>0</v>
      </c>
      <c r="K15" s="35">
        <v>0</v>
      </c>
      <c r="L15" s="35">
        <f t="shared" si="4"/>
        <v>0</v>
      </c>
      <c r="S15" s="39">
        <f t="shared" si="5"/>
        <v>0</v>
      </c>
    </row>
    <row r="16" spans="1:31" ht="30">
      <c r="A16" s="8" t="s">
        <v>110</v>
      </c>
      <c r="C16" s="23">
        <v>0</v>
      </c>
      <c r="D16" s="35">
        <v>214500</v>
      </c>
      <c r="E16" s="35">
        <v>270500</v>
      </c>
      <c r="F16" s="35">
        <f t="shared" si="1"/>
        <v>56000</v>
      </c>
      <c r="G16" s="35">
        <v>270500</v>
      </c>
      <c r="H16" s="35">
        <f t="shared" si="2"/>
        <v>0</v>
      </c>
      <c r="I16" s="35">
        <v>698500</v>
      </c>
      <c r="J16" s="35">
        <f t="shared" si="3"/>
        <v>428000</v>
      </c>
      <c r="K16" s="35">
        <v>698500</v>
      </c>
      <c r="L16" s="35">
        <f t="shared" si="4"/>
        <v>0</v>
      </c>
      <c r="S16" s="39">
        <f t="shared" si="5"/>
        <v>698500</v>
      </c>
    </row>
    <row r="17" spans="1:19" ht="30">
      <c r="A17" s="8" t="s">
        <v>111</v>
      </c>
      <c r="C17" s="23">
        <v>0</v>
      </c>
      <c r="D17" s="35">
        <v>95523.76</v>
      </c>
      <c r="E17" s="35">
        <v>186663.58</v>
      </c>
      <c r="F17" s="35">
        <f t="shared" si="1"/>
        <v>91139.819999999992</v>
      </c>
      <c r="G17" s="35">
        <v>186663.58</v>
      </c>
      <c r="H17" s="35">
        <f t="shared" si="2"/>
        <v>0</v>
      </c>
      <c r="I17" s="35">
        <v>454914.61</v>
      </c>
      <c r="J17" s="35">
        <f t="shared" si="3"/>
        <v>268251.02999999997</v>
      </c>
      <c r="K17" s="35">
        <v>454914.61</v>
      </c>
      <c r="L17" s="35">
        <f t="shared" si="4"/>
        <v>0</v>
      </c>
      <c r="S17" s="39">
        <f t="shared" si="5"/>
        <v>454914.61</v>
      </c>
    </row>
    <row r="18" spans="1:19">
      <c r="A18" s="8"/>
      <c r="C18" s="23"/>
      <c r="F18" s="35">
        <f t="shared" si="1"/>
        <v>0</v>
      </c>
      <c r="G18" s="35"/>
      <c r="H18" s="35">
        <f t="shared" si="2"/>
        <v>0</v>
      </c>
      <c r="I18" s="35"/>
      <c r="J18" s="35">
        <f t="shared" si="3"/>
        <v>0</v>
      </c>
      <c r="K18" s="35"/>
      <c r="L18" s="35">
        <f t="shared" si="4"/>
        <v>0</v>
      </c>
      <c r="S18" s="38">
        <f t="shared" si="5"/>
        <v>0</v>
      </c>
    </row>
    <row r="19" spans="1:19">
      <c r="A19" s="24" t="s">
        <v>4</v>
      </c>
      <c r="C19" s="18">
        <f>SUM(C20:C23)</f>
        <v>385400</v>
      </c>
      <c r="D19" s="20">
        <f>SUM(D20:D23)</f>
        <v>385400</v>
      </c>
      <c r="E19" s="20">
        <f>SUM(E20:E23)</f>
        <v>1164194.52</v>
      </c>
      <c r="F19" s="36">
        <f t="shared" si="1"/>
        <v>393394.52</v>
      </c>
      <c r="G19" s="36">
        <f>SUM(G20:G21)</f>
        <v>1591173.3</v>
      </c>
      <c r="H19" s="36">
        <f t="shared" si="2"/>
        <v>426978.78</v>
      </c>
      <c r="I19" s="36">
        <f>SUM(I20:I23)</f>
        <v>2118550.63</v>
      </c>
      <c r="J19" s="36">
        <f t="shared" si="3"/>
        <v>527377.32999999984</v>
      </c>
      <c r="K19" s="36">
        <f>SUM(K20:K23)</f>
        <v>8264800.6299999999</v>
      </c>
      <c r="L19" s="36">
        <f t="shared" si="4"/>
        <v>6146249.9999999991</v>
      </c>
      <c r="S19" s="38">
        <f t="shared" si="5"/>
        <v>8264800.629999999</v>
      </c>
    </row>
    <row r="20" spans="1:19" ht="30">
      <c r="A20" s="26" t="s">
        <v>112</v>
      </c>
      <c r="C20" s="23">
        <v>0</v>
      </c>
      <c r="D20" s="35">
        <v>0</v>
      </c>
      <c r="E20" s="35">
        <v>7994.52</v>
      </c>
      <c r="F20" s="35">
        <f t="shared" si="1"/>
        <v>7994.52</v>
      </c>
      <c r="G20" s="35">
        <v>34573.300000000003</v>
      </c>
      <c r="H20" s="35">
        <f t="shared" si="2"/>
        <v>26578.780000000002</v>
      </c>
      <c r="I20" s="35">
        <v>156950.63</v>
      </c>
      <c r="J20" s="35">
        <f t="shared" si="3"/>
        <v>122377.33000000002</v>
      </c>
      <c r="K20" s="35">
        <v>156950.63</v>
      </c>
      <c r="L20" s="35">
        <f t="shared" si="4"/>
        <v>0</v>
      </c>
      <c r="S20" s="39">
        <f t="shared" si="5"/>
        <v>156950.63</v>
      </c>
    </row>
    <row r="21" spans="1:19" ht="30">
      <c r="A21" s="8" t="s">
        <v>113</v>
      </c>
      <c r="C21" s="23">
        <v>385400</v>
      </c>
      <c r="D21" s="35">
        <f>770800-C21</f>
        <v>385400</v>
      </c>
      <c r="E21" s="35">
        <v>1156200</v>
      </c>
      <c r="F21" s="35">
        <f t="shared" si="1"/>
        <v>385400</v>
      </c>
      <c r="G21" s="35">
        <v>1556600</v>
      </c>
      <c r="H21" s="35">
        <f t="shared" si="2"/>
        <v>400400</v>
      </c>
      <c r="I21" s="35">
        <v>1961600</v>
      </c>
      <c r="J21" s="35">
        <f t="shared" si="3"/>
        <v>405000</v>
      </c>
      <c r="K21" s="35">
        <v>2385600</v>
      </c>
      <c r="L21" s="35">
        <f t="shared" si="4"/>
        <v>424000</v>
      </c>
      <c r="S21" s="39">
        <f t="shared" si="5"/>
        <v>2385600</v>
      </c>
    </row>
    <row r="22" spans="1:19" ht="30">
      <c r="A22" s="8" t="s">
        <v>211</v>
      </c>
      <c r="C22" s="23"/>
      <c r="D22" s="35"/>
      <c r="E22" s="35"/>
      <c r="F22" s="35">
        <f t="shared" si="1"/>
        <v>0</v>
      </c>
      <c r="G22" s="35"/>
      <c r="H22" s="35">
        <f t="shared" si="2"/>
        <v>0</v>
      </c>
      <c r="I22" s="35">
        <v>0</v>
      </c>
      <c r="J22" s="35">
        <f t="shared" si="3"/>
        <v>0</v>
      </c>
      <c r="K22" s="35">
        <v>4563750</v>
      </c>
      <c r="L22" s="35">
        <f t="shared" si="4"/>
        <v>4563750</v>
      </c>
      <c r="S22" s="39">
        <f t="shared" si="5"/>
        <v>4563750</v>
      </c>
    </row>
    <row r="23" spans="1:19">
      <c r="A23" s="8" t="s">
        <v>114</v>
      </c>
      <c r="C23" s="23">
        <v>0</v>
      </c>
      <c r="D23" s="19">
        <v>0</v>
      </c>
      <c r="E23" s="19">
        <v>0</v>
      </c>
      <c r="F23" s="35">
        <f t="shared" si="1"/>
        <v>0</v>
      </c>
      <c r="G23" s="35">
        <v>0</v>
      </c>
      <c r="H23" s="35">
        <f t="shared" si="2"/>
        <v>0</v>
      </c>
      <c r="I23" s="35">
        <v>0</v>
      </c>
      <c r="J23" s="35">
        <f t="shared" si="3"/>
        <v>0</v>
      </c>
      <c r="K23" s="35">
        <v>1158500</v>
      </c>
      <c r="L23" s="35">
        <f t="shared" si="4"/>
        <v>1158500</v>
      </c>
      <c r="S23" s="39">
        <f t="shared" si="5"/>
        <v>1158500</v>
      </c>
    </row>
    <row r="24" spans="1:19">
      <c r="A24" s="8"/>
      <c r="C24" s="23"/>
      <c r="D24" s="19"/>
      <c r="E24" s="19"/>
      <c r="F24" s="35">
        <f t="shared" si="1"/>
        <v>0</v>
      </c>
      <c r="G24" s="35"/>
      <c r="H24" s="35">
        <f t="shared" si="2"/>
        <v>0</v>
      </c>
      <c r="I24" s="35"/>
      <c r="J24" s="35">
        <f t="shared" si="3"/>
        <v>0</v>
      </c>
      <c r="K24" s="35"/>
      <c r="L24" s="35">
        <f t="shared" si="4"/>
        <v>0</v>
      </c>
      <c r="S24" s="39">
        <f t="shared" si="5"/>
        <v>0</v>
      </c>
    </row>
    <row r="25" spans="1:19" ht="30">
      <c r="A25" s="24" t="s">
        <v>37</v>
      </c>
      <c r="C25" s="23"/>
      <c r="D25" s="19"/>
      <c r="E25" s="19"/>
      <c r="F25" s="35">
        <f t="shared" si="1"/>
        <v>0</v>
      </c>
      <c r="G25" s="35"/>
      <c r="H25" s="35">
        <f t="shared" si="2"/>
        <v>0</v>
      </c>
      <c r="I25" s="35"/>
      <c r="J25" s="35">
        <f t="shared" si="3"/>
        <v>0</v>
      </c>
      <c r="K25" s="36">
        <f>SUM(K26)</f>
        <v>3635.2</v>
      </c>
      <c r="L25" s="35">
        <f t="shared" si="4"/>
        <v>3635.2</v>
      </c>
      <c r="S25" s="39">
        <f t="shared" si="5"/>
        <v>3635.2</v>
      </c>
    </row>
    <row r="26" spans="1:19" ht="30">
      <c r="A26" s="26" t="s">
        <v>115</v>
      </c>
      <c r="C26" s="23">
        <v>0</v>
      </c>
      <c r="D26" s="35">
        <v>0</v>
      </c>
      <c r="E26" s="35">
        <v>0</v>
      </c>
      <c r="F26" s="35">
        <f t="shared" si="1"/>
        <v>0</v>
      </c>
      <c r="G26" s="35">
        <v>0</v>
      </c>
      <c r="H26" s="35">
        <f t="shared" si="2"/>
        <v>0</v>
      </c>
      <c r="I26" s="35">
        <v>0</v>
      </c>
      <c r="J26" s="35">
        <f t="shared" si="3"/>
        <v>0</v>
      </c>
      <c r="K26" s="35">
        <v>3635.2</v>
      </c>
      <c r="L26" s="35">
        <f t="shared" si="4"/>
        <v>3635.2</v>
      </c>
      <c r="S26" s="39">
        <f t="shared" si="5"/>
        <v>3635.2</v>
      </c>
    </row>
    <row r="27" spans="1:19">
      <c r="A27" s="26"/>
      <c r="C27" s="23"/>
      <c r="D27" s="19"/>
      <c r="E27" s="19"/>
      <c r="F27" s="35">
        <f t="shared" si="1"/>
        <v>0</v>
      </c>
      <c r="G27" s="35"/>
      <c r="H27" s="35">
        <f t="shared" si="2"/>
        <v>0</v>
      </c>
      <c r="I27" s="35"/>
      <c r="J27" s="35">
        <f t="shared" si="3"/>
        <v>0</v>
      </c>
      <c r="K27" s="35"/>
      <c r="L27" s="35">
        <f t="shared" si="4"/>
        <v>0</v>
      </c>
      <c r="S27" s="39">
        <f t="shared" si="5"/>
        <v>0</v>
      </c>
    </row>
    <row r="28" spans="1:19" ht="30">
      <c r="A28" s="24" t="s">
        <v>5</v>
      </c>
      <c r="C28" s="18">
        <v>0</v>
      </c>
      <c r="D28" s="35">
        <v>0</v>
      </c>
      <c r="E28" s="35">
        <v>0</v>
      </c>
      <c r="F28" s="35">
        <f t="shared" si="1"/>
        <v>0</v>
      </c>
      <c r="G28" s="35">
        <v>0</v>
      </c>
      <c r="H28" s="35">
        <f t="shared" si="2"/>
        <v>0</v>
      </c>
      <c r="I28" s="35">
        <v>0</v>
      </c>
      <c r="J28" s="35">
        <f t="shared" si="3"/>
        <v>0</v>
      </c>
      <c r="K28" s="35"/>
      <c r="L28" s="35">
        <f t="shared" si="4"/>
        <v>0</v>
      </c>
      <c r="S28" s="39">
        <f t="shared" si="5"/>
        <v>0</v>
      </c>
    </row>
    <row r="29" spans="1:19">
      <c r="A29" s="24"/>
      <c r="C29" s="23"/>
      <c r="D29" s="19"/>
      <c r="E29" s="19"/>
      <c r="F29" s="35">
        <f t="shared" si="1"/>
        <v>0</v>
      </c>
      <c r="G29" s="35"/>
      <c r="H29" s="35">
        <f t="shared" si="2"/>
        <v>0</v>
      </c>
      <c r="I29" s="35"/>
      <c r="J29" s="35">
        <f t="shared" si="3"/>
        <v>0</v>
      </c>
      <c r="K29" s="35"/>
      <c r="L29" s="35">
        <f t="shared" si="4"/>
        <v>0</v>
      </c>
      <c r="S29" s="39">
        <f t="shared" si="5"/>
        <v>0</v>
      </c>
    </row>
    <row r="30" spans="1:19" ht="30">
      <c r="A30" s="24" t="s">
        <v>6</v>
      </c>
      <c r="C30" s="18">
        <f>SUM(C32:C34)</f>
        <v>1136569.27</v>
      </c>
      <c r="D30" s="36">
        <f>SUM(D32:D34)</f>
        <v>1107473.4300000002</v>
      </c>
      <c r="E30" s="36">
        <f>SUM(E32:E34)</f>
        <v>3360873.5300000003</v>
      </c>
      <c r="F30" s="36">
        <f t="shared" si="1"/>
        <v>1116830.83</v>
      </c>
      <c r="G30" s="36">
        <f>SUM(G32:G34)</f>
        <v>4446441.76</v>
      </c>
      <c r="H30" s="36">
        <f t="shared" si="2"/>
        <v>1085568.2299999995</v>
      </c>
      <c r="I30" s="36">
        <f>SUM(I32:I34)</f>
        <v>5550210.9100000001</v>
      </c>
      <c r="J30" s="36">
        <f t="shared" si="3"/>
        <v>1103769.1500000008</v>
      </c>
      <c r="K30" s="36">
        <f>SUM(K32:K34)</f>
        <v>6659820.4400000004</v>
      </c>
      <c r="L30" s="36">
        <f t="shared" si="4"/>
        <v>1109609.5299999998</v>
      </c>
      <c r="S30" s="38">
        <f t="shared" si="5"/>
        <v>6659820.4399999995</v>
      </c>
    </row>
    <row r="31" spans="1:19">
      <c r="A31" s="24"/>
      <c r="C31" s="6"/>
      <c r="D31" s="19"/>
      <c r="E31" s="19"/>
      <c r="F31" s="35">
        <f t="shared" si="1"/>
        <v>0</v>
      </c>
      <c r="G31" s="35"/>
      <c r="H31" s="35">
        <f t="shared" si="2"/>
        <v>0</v>
      </c>
      <c r="I31" s="35"/>
      <c r="J31" s="35">
        <f t="shared" si="3"/>
        <v>0</v>
      </c>
      <c r="K31" s="35"/>
      <c r="L31" s="35">
        <f t="shared" si="4"/>
        <v>0</v>
      </c>
      <c r="S31" s="38">
        <f t="shared" si="5"/>
        <v>0</v>
      </c>
    </row>
    <row r="32" spans="1:19" ht="30">
      <c r="A32" s="8" t="s">
        <v>116</v>
      </c>
      <c r="C32" s="23">
        <v>526607.63</v>
      </c>
      <c r="D32" s="35">
        <f>1039747.8-C32</f>
        <v>513140.17000000004</v>
      </c>
      <c r="E32" s="35">
        <v>1557212.87</v>
      </c>
      <c r="F32" s="35">
        <f t="shared" si="1"/>
        <v>517465.07000000007</v>
      </c>
      <c r="G32" s="35">
        <v>2060214.34</v>
      </c>
      <c r="H32" s="35">
        <f t="shared" si="2"/>
        <v>503001.46999999986</v>
      </c>
      <c r="I32" s="35">
        <v>2571628.1</v>
      </c>
      <c r="J32" s="35">
        <f t="shared" si="3"/>
        <v>511413.76000000036</v>
      </c>
      <c r="K32" s="35">
        <v>3085760.87</v>
      </c>
      <c r="L32" s="35">
        <f t="shared" si="4"/>
        <v>514132.77</v>
      </c>
      <c r="S32" s="39">
        <f t="shared" si="5"/>
        <v>3085760.87</v>
      </c>
    </row>
    <row r="33" spans="1:19" ht="30">
      <c r="A33" s="8" t="s">
        <v>117</v>
      </c>
      <c r="C33" s="23">
        <v>531857.44999999995</v>
      </c>
      <c r="D33" s="35">
        <f>1050228.45-C33</f>
        <v>518371</v>
      </c>
      <c r="E33" s="35">
        <v>1572930.45</v>
      </c>
      <c r="F33" s="35">
        <f t="shared" si="1"/>
        <v>522702</v>
      </c>
      <c r="G33" s="35">
        <v>2081148.45</v>
      </c>
      <c r="H33" s="35">
        <f t="shared" si="2"/>
        <v>508218</v>
      </c>
      <c r="I33" s="35">
        <v>2597790.6</v>
      </c>
      <c r="J33" s="35">
        <f t="shared" si="3"/>
        <v>516642.15000000014</v>
      </c>
      <c r="K33" s="35">
        <v>3117155.6</v>
      </c>
      <c r="L33" s="35">
        <f t="shared" si="4"/>
        <v>519365.00000000023</v>
      </c>
      <c r="S33" s="39">
        <f t="shared" si="5"/>
        <v>3117155.6000000006</v>
      </c>
    </row>
    <row r="34" spans="1:19" ht="30">
      <c r="A34" s="8" t="s">
        <v>118</v>
      </c>
      <c r="C34" s="23">
        <v>78104.19</v>
      </c>
      <c r="D34" s="35">
        <f>154066.45-C34</f>
        <v>75962.260000000009</v>
      </c>
      <c r="E34" s="35">
        <v>230730.21</v>
      </c>
      <c r="F34" s="35">
        <f t="shared" si="1"/>
        <v>76663.75999999998</v>
      </c>
      <c r="G34" s="35">
        <v>305078.96999999997</v>
      </c>
      <c r="H34" s="35">
        <f t="shared" si="2"/>
        <v>74348.75999999998</v>
      </c>
      <c r="I34" s="35">
        <v>380792.21</v>
      </c>
      <c r="J34" s="35">
        <f t="shared" si="3"/>
        <v>75713.240000000049</v>
      </c>
      <c r="K34" s="35">
        <v>456903.97</v>
      </c>
      <c r="L34" s="35">
        <f t="shared" si="4"/>
        <v>76111.759999999951</v>
      </c>
      <c r="S34" s="39">
        <f t="shared" si="5"/>
        <v>456903.97</v>
      </c>
    </row>
    <row r="35" spans="1:19">
      <c r="A35" s="8"/>
      <c r="C35" s="23"/>
      <c r="F35" s="35">
        <f t="shared" si="1"/>
        <v>0</v>
      </c>
      <c r="G35" s="35"/>
      <c r="H35" s="35">
        <f t="shared" si="2"/>
        <v>0</v>
      </c>
      <c r="I35" s="35"/>
      <c r="J35" s="35">
        <f t="shared" si="3"/>
        <v>0</v>
      </c>
      <c r="K35" s="35"/>
      <c r="L35" s="35">
        <f t="shared" si="4"/>
        <v>0</v>
      </c>
      <c r="S35" s="39">
        <f t="shared" si="5"/>
        <v>0</v>
      </c>
    </row>
    <row r="36" spans="1:19" ht="15.75">
      <c r="A36" s="3" t="s">
        <v>7</v>
      </c>
      <c r="C36" s="31">
        <f>SUM(C38)</f>
        <v>906587.07</v>
      </c>
      <c r="D36" s="34">
        <f>SUM(D38+D46+D50+D68+D72)</f>
        <v>1595707.78</v>
      </c>
      <c r="E36" s="34">
        <f>SUM(E38+E46+E50+E68+E72+E82)</f>
        <v>4529100.45</v>
      </c>
      <c r="F36" s="34">
        <f t="shared" si="1"/>
        <v>2026805.6</v>
      </c>
      <c r="G36" s="34">
        <f>SUM(G38+G46+G50+G55+G61+G68+G72+G82)</f>
        <v>10126314.18</v>
      </c>
      <c r="H36" s="34">
        <f t="shared" si="2"/>
        <v>5597213.7299999986</v>
      </c>
      <c r="I36" s="34">
        <f>SUM(I38+I46+I50+I55+I61+I68+I72+I82)</f>
        <v>13600361.76</v>
      </c>
      <c r="J36" s="36">
        <f t="shared" si="3"/>
        <v>3474047.5800000019</v>
      </c>
      <c r="K36" s="34">
        <f>SUM(K38+K46+K50+K55+K61+K68+K72+K82)</f>
        <v>15090608.559999999</v>
      </c>
      <c r="L36" s="36">
        <f t="shared" si="4"/>
        <v>1490246.7999999989</v>
      </c>
      <c r="S36" s="38">
        <f t="shared" si="5"/>
        <v>15090608.560000001</v>
      </c>
    </row>
    <row r="37" spans="1:19">
      <c r="A37" s="3"/>
      <c r="C37" s="4"/>
      <c r="D37" s="35"/>
      <c r="E37" s="35"/>
      <c r="F37" s="35">
        <f t="shared" si="1"/>
        <v>0</v>
      </c>
      <c r="G37" s="35"/>
      <c r="H37" s="35">
        <f t="shared" si="2"/>
        <v>0</v>
      </c>
      <c r="I37" s="35"/>
      <c r="J37" s="35">
        <f t="shared" si="3"/>
        <v>0</v>
      </c>
      <c r="K37" s="35"/>
      <c r="L37" s="36">
        <f t="shared" si="4"/>
        <v>0</v>
      </c>
      <c r="S37" s="38">
        <f t="shared" si="5"/>
        <v>0</v>
      </c>
    </row>
    <row r="38" spans="1:19">
      <c r="A38" s="24" t="s">
        <v>8</v>
      </c>
      <c r="C38" s="18">
        <f>SUM(C39:C44)</f>
        <v>906587.07</v>
      </c>
      <c r="D38" s="18">
        <f>SUM(D39:D44)</f>
        <v>1052708.3700000001</v>
      </c>
      <c r="E38" s="18">
        <f>SUM(E39:E44)</f>
        <v>2938417.0400000005</v>
      </c>
      <c r="F38" s="36">
        <f t="shared" si="1"/>
        <v>979121.60000000044</v>
      </c>
      <c r="G38" s="36">
        <f>SUM(G39:G44)</f>
        <v>3712126.4000000004</v>
      </c>
      <c r="H38" s="36">
        <f t="shared" si="2"/>
        <v>773709.36</v>
      </c>
      <c r="I38" s="36">
        <f>SUM(I39:I44)</f>
        <v>4889986.47</v>
      </c>
      <c r="J38" s="35">
        <f t="shared" si="3"/>
        <v>1177860.0699999994</v>
      </c>
      <c r="K38" s="36">
        <f>SUM(K39:K44)</f>
        <v>6019977.2299999995</v>
      </c>
      <c r="L38" s="35">
        <f t="shared" si="4"/>
        <v>1129990.7599999993</v>
      </c>
      <c r="S38" s="39">
        <f t="shared" si="5"/>
        <v>6019977.2299999986</v>
      </c>
    </row>
    <row r="39" spans="1:19" ht="30">
      <c r="A39" s="26" t="s">
        <v>119</v>
      </c>
      <c r="C39" s="6">
        <v>0</v>
      </c>
      <c r="D39" s="35">
        <v>0</v>
      </c>
      <c r="E39" s="35">
        <v>0</v>
      </c>
      <c r="F39" s="35">
        <f t="shared" si="1"/>
        <v>0</v>
      </c>
      <c r="G39" s="35">
        <v>0</v>
      </c>
      <c r="H39" s="35">
        <f t="shared" si="2"/>
        <v>0</v>
      </c>
      <c r="I39" s="35">
        <v>0</v>
      </c>
      <c r="J39" s="35">
        <f t="shared" si="3"/>
        <v>0</v>
      </c>
      <c r="K39" s="35">
        <v>0</v>
      </c>
      <c r="L39" s="35">
        <f t="shared" si="4"/>
        <v>0</v>
      </c>
      <c r="S39" s="39">
        <f t="shared" si="5"/>
        <v>0</v>
      </c>
    </row>
    <row r="40" spans="1:19">
      <c r="A40" s="26" t="s">
        <v>120</v>
      </c>
      <c r="C40" s="23">
        <v>125456.59</v>
      </c>
      <c r="D40" s="35">
        <f>249541.89-C40</f>
        <v>124085.30000000002</v>
      </c>
      <c r="E40" s="35">
        <v>377596.13</v>
      </c>
      <c r="F40" s="35">
        <f t="shared" si="1"/>
        <v>128054.23999999999</v>
      </c>
      <c r="G40" s="35">
        <v>377596.13</v>
      </c>
      <c r="H40" s="35">
        <f t="shared" si="2"/>
        <v>0</v>
      </c>
      <c r="I40" s="35">
        <v>631831.6</v>
      </c>
      <c r="J40" s="35">
        <f t="shared" si="3"/>
        <v>254235.46999999997</v>
      </c>
      <c r="K40" s="35">
        <v>760582.11</v>
      </c>
      <c r="L40" s="35">
        <f t="shared" si="4"/>
        <v>128750.51000000001</v>
      </c>
      <c r="S40" s="39">
        <f t="shared" si="5"/>
        <v>760582.11</v>
      </c>
    </row>
    <row r="41" spans="1:19" ht="30">
      <c r="A41" s="26" t="s">
        <v>121</v>
      </c>
      <c r="C41" s="23">
        <v>0</v>
      </c>
      <c r="D41" s="35">
        <v>105128.93</v>
      </c>
      <c r="E41" s="35">
        <v>210257.86</v>
      </c>
      <c r="F41" s="35">
        <f t="shared" si="1"/>
        <v>105128.93</v>
      </c>
      <c r="G41" s="35">
        <v>315386.78000000003</v>
      </c>
      <c r="H41" s="35">
        <f t="shared" si="2"/>
        <v>105128.92000000004</v>
      </c>
      <c r="I41" s="35">
        <v>420515.71</v>
      </c>
      <c r="J41" s="35">
        <f t="shared" si="3"/>
        <v>105128.93</v>
      </c>
      <c r="K41" s="35">
        <v>525644.64</v>
      </c>
      <c r="L41" s="35">
        <f t="shared" si="4"/>
        <v>105128.93</v>
      </c>
      <c r="S41" s="39">
        <f t="shared" si="5"/>
        <v>525644.64</v>
      </c>
    </row>
    <row r="42" spans="1:19">
      <c r="A42" s="8" t="s">
        <v>122</v>
      </c>
      <c r="C42" s="23">
        <v>758971.48</v>
      </c>
      <c r="D42" s="35">
        <f>1572123.62-C42</f>
        <v>813152.14000000013</v>
      </c>
      <c r="E42" s="35">
        <v>2314680.66</v>
      </c>
      <c r="F42" s="35">
        <f t="shared" si="1"/>
        <v>742557.04</v>
      </c>
      <c r="G42" s="35">
        <v>2965517.1</v>
      </c>
      <c r="H42" s="35">
        <f t="shared" si="2"/>
        <v>650836.43999999994</v>
      </c>
      <c r="I42" s="35">
        <v>3773670.77</v>
      </c>
      <c r="J42" s="35">
        <f t="shared" si="3"/>
        <v>808153.66999999993</v>
      </c>
      <c r="K42" s="35">
        <v>4656740.09</v>
      </c>
      <c r="L42" s="35">
        <f t="shared" si="4"/>
        <v>883069.31999999983</v>
      </c>
      <c r="S42" s="39">
        <f t="shared" si="5"/>
        <v>4656740.09</v>
      </c>
    </row>
    <row r="43" spans="1:19">
      <c r="A43" s="8" t="s">
        <v>123</v>
      </c>
      <c r="C43" s="23">
        <v>15159</v>
      </c>
      <c r="D43" s="35">
        <f>18501-C43</f>
        <v>3342</v>
      </c>
      <c r="E43" s="35">
        <v>21882.39</v>
      </c>
      <c r="F43" s="35">
        <f t="shared" si="1"/>
        <v>3381.3899999999994</v>
      </c>
      <c r="G43" s="35">
        <v>25224.39</v>
      </c>
      <c r="H43" s="35">
        <f t="shared" si="2"/>
        <v>3342</v>
      </c>
      <c r="I43" s="35">
        <v>28566.39</v>
      </c>
      <c r="J43" s="35">
        <f t="shared" si="3"/>
        <v>3342</v>
      </c>
      <c r="K43" s="35">
        <v>34608.39</v>
      </c>
      <c r="L43" s="35">
        <f t="shared" si="4"/>
        <v>6042</v>
      </c>
      <c r="S43" s="39">
        <f t="shared" si="5"/>
        <v>34608.39</v>
      </c>
    </row>
    <row r="44" spans="1:19">
      <c r="A44" s="8" t="s">
        <v>124</v>
      </c>
      <c r="C44" s="23">
        <v>7000</v>
      </c>
      <c r="D44" s="35">
        <f>14000-C44</f>
        <v>7000</v>
      </c>
      <c r="E44" s="35">
        <v>14000</v>
      </c>
      <c r="F44" s="35">
        <f t="shared" si="1"/>
        <v>0</v>
      </c>
      <c r="G44" s="35">
        <v>28402</v>
      </c>
      <c r="H44" s="35">
        <f t="shared" si="2"/>
        <v>14402</v>
      </c>
      <c r="I44" s="35">
        <v>35402</v>
      </c>
      <c r="J44" s="35">
        <f t="shared" si="3"/>
        <v>7000</v>
      </c>
      <c r="K44" s="35">
        <v>42402</v>
      </c>
      <c r="L44" s="35">
        <f t="shared" si="4"/>
        <v>7000</v>
      </c>
      <c r="S44" s="39">
        <f t="shared" si="5"/>
        <v>42402</v>
      </c>
    </row>
    <row r="45" spans="1:19">
      <c r="A45" s="8"/>
      <c r="C45" s="23"/>
      <c r="D45" s="35"/>
      <c r="E45" s="35"/>
      <c r="F45" s="35">
        <f t="shared" si="1"/>
        <v>0</v>
      </c>
      <c r="G45" s="35"/>
      <c r="H45" s="35">
        <f t="shared" si="2"/>
        <v>0</v>
      </c>
      <c r="I45" s="35"/>
      <c r="J45" s="35">
        <f t="shared" si="3"/>
        <v>0</v>
      </c>
      <c r="K45" s="35"/>
      <c r="L45" s="35">
        <f t="shared" si="4"/>
        <v>0</v>
      </c>
      <c r="S45" s="39">
        <f t="shared" si="5"/>
        <v>0</v>
      </c>
    </row>
    <row r="46" spans="1:19" ht="30">
      <c r="A46" s="24" t="s">
        <v>9</v>
      </c>
      <c r="C46" s="6">
        <f>SUM(C47:C48)</f>
        <v>0</v>
      </c>
      <c r="D46" s="36">
        <f>SUM(D48)</f>
        <v>274167.21000000002</v>
      </c>
      <c r="E46" s="36">
        <f>SUM(E47:E48)</f>
        <v>900327.21</v>
      </c>
      <c r="F46" s="36">
        <f t="shared" si="1"/>
        <v>626160</v>
      </c>
      <c r="G46" s="36">
        <f>SUM(G48)</f>
        <v>955191.31</v>
      </c>
      <c r="H46" s="36">
        <f t="shared" si="2"/>
        <v>54864.100000000093</v>
      </c>
      <c r="I46" s="36">
        <f>SUM(I48)</f>
        <v>1684746.31</v>
      </c>
      <c r="J46" s="36">
        <f t="shared" si="3"/>
        <v>729555</v>
      </c>
      <c r="K46" s="36">
        <f>SUM(K48)</f>
        <v>1703939.01</v>
      </c>
      <c r="L46" s="36">
        <f t="shared" si="4"/>
        <v>19192.699999999953</v>
      </c>
      <c r="S46" s="38">
        <f t="shared" si="5"/>
        <v>1703939.01</v>
      </c>
    </row>
    <row r="47" spans="1:19">
      <c r="A47" s="24"/>
      <c r="C47" s="6"/>
      <c r="D47" s="35"/>
      <c r="E47" s="35"/>
      <c r="F47" s="35">
        <f t="shared" si="1"/>
        <v>0</v>
      </c>
      <c r="G47" s="35"/>
      <c r="H47" s="35">
        <f t="shared" si="2"/>
        <v>0</v>
      </c>
      <c r="I47" s="35"/>
      <c r="J47" s="35">
        <f t="shared" si="3"/>
        <v>0</v>
      </c>
      <c r="K47" s="35"/>
      <c r="L47" s="35">
        <f t="shared" si="4"/>
        <v>0</v>
      </c>
      <c r="S47" s="38">
        <f t="shared" si="5"/>
        <v>0</v>
      </c>
    </row>
    <row r="48" spans="1:19" ht="30">
      <c r="A48" s="26" t="s">
        <v>125</v>
      </c>
      <c r="C48" s="6">
        <v>0</v>
      </c>
      <c r="D48" s="35">
        <v>274167.21000000002</v>
      </c>
      <c r="E48" s="35">
        <v>900327.21</v>
      </c>
      <c r="F48" s="35">
        <f t="shared" si="1"/>
        <v>626160</v>
      </c>
      <c r="G48" s="35">
        <v>955191.31</v>
      </c>
      <c r="H48" s="35">
        <f t="shared" si="2"/>
        <v>54864.100000000093</v>
      </c>
      <c r="I48" s="35">
        <v>1684746.31</v>
      </c>
      <c r="J48" s="35">
        <f t="shared" si="3"/>
        <v>729555</v>
      </c>
      <c r="K48" s="35">
        <v>1703939.01</v>
      </c>
      <c r="L48" s="35">
        <f t="shared" si="4"/>
        <v>19192.699999999953</v>
      </c>
      <c r="S48" s="39">
        <f t="shared" si="5"/>
        <v>1703939.01</v>
      </c>
    </row>
    <row r="49" spans="1:19">
      <c r="A49" s="26"/>
      <c r="C49" s="6"/>
      <c r="D49" s="35"/>
      <c r="E49" s="35"/>
      <c r="F49" s="35">
        <f t="shared" si="1"/>
        <v>0</v>
      </c>
      <c r="G49" s="35"/>
      <c r="H49" s="35">
        <f t="shared" si="2"/>
        <v>0</v>
      </c>
      <c r="I49" s="35"/>
      <c r="J49" s="35">
        <f t="shared" si="3"/>
        <v>0</v>
      </c>
      <c r="K49" s="35"/>
      <c r="L49" s="35">
        <f t="shared" si="4"/>
        <v>0</v>
      </c>
      <c r="S49" s="38">
        <f t="shared" si="5"/>
        <v>0</v>
      </c>
    </row>
    <row r="50" spans="1:19">
      <c r="A50" s="24" t="s">
        <v>10</v>
      </c>
      <c r="C50" s="6"/>
      <c r="D50" s="36">
        <f>SUM(D52:D53)</f>
        <v>73161.8</v>
      </c>
      <c r="E50" s="36">
        <f>SUM(E52:E53)</f>
        <v>84161.8</v>
      </c>
      <c r="F50" s="36">
        <f t="shared" si="1"/>
        <v>11000</v>
      </c>
      <c r="G50" s="36">
        <f>SUM(G52:G53)</f>
        <v>115893.18</v>
      </c>
      <c r="H50" s="36">
        <f t="shared" si="2"/>
        <v>31731.37999999999</v>
      </c>
      <c r="I50" s="36">
        <f>SUM(I52:I53)</f>
        <v>158955.18</v>
      </c>
      <c r="J50" s="36">
        <f t="shared" si="3"/>
        <v>43062</v>
      </c>
      <c r="K50" s="36">
        <f>SUM(K52:K53)</f>
        <v>173672.77000000002</v>
      </c>
      <c r="L50" s="36">
        <f t="shared" si="4"/>
        <v>14717.590000000026</v>
      </c>
      <c r="S50" s="38">
        <f t="shared" si="5"/>
        <v>173672.77000000002</v>
      </c>
    </row>
    <row r="51" spans="1:19">
      <c r="A51" s="24"/>
      <c r="C51" s="6"/>
      <c r="D51" s="35"/>
      <c r="E51" s="35"/>
      <c r="F51" s="35">
        <f t="shared" si="1"/>
        <v>0</v>
      </c>
      <c r="G51" s="35"/>
      <c r="H51" s="35">
        <f t="shared" si="2"/>
        <v>0</v>
      </c>
      <c r="I51" s="35"/>
      <c r="J51" s="35">
        <f t="shared" si="3"/>
        <v>0</v>
      </c>
      <c r="K51" s="35"/>
      <c r="L51" s="35">
        <f t="shared" si="4"/>
        <v>0</v>
      </c>
      <c r="S51" s="39">
        <f t="shared" si="5"/>
        <v>0</v>
      </c>
    </row>
    <row r="52" spans="1:19">
      <c r="A52" s="26" t="s">
        <v>126</v>
      </c>
      <c r="C52" s="6">
        <v>0</v>
      </c>
      <c r="D52" s="35">
        <v>23600</v>
      </c>
      <c r="E52" s="35">
        <v>34600</v>
      </c>
      <c r="F52" s="35">
        <f t="shared" si="1"/>
        <v>11000</v>
      </c>
      <c r="G52" s="35">
        <v>45300</v>
      </c>
      <c r="H52" s="35">
        <f t="shared" si="2"/>
        <v>10700</v>
      </c>
      <c r="I52" s="35">
        <v>64650</v>
      </c>
      <c r="J52" s="35">
        <f t="shared" si="3"/>
        <v>19350</v>
      </c>
      <c r="K52" s="35">
        <v>74050</v>
      </c>
      <c r="L52" s="35">
        <f t="shared" si="4"/>
        <v>9400</v>
      </c>
      <c r="S52" s="39">
        <f t="shared" si="5"/>
        <v>74050</v>
      </c>
    </row>
    <row r="53" spans="1:19">
      <c r="A53" s="8" t="s">
        <v>127</v>
      </c>
      <c r="C53" s="6">
        <v>0</v>
      </c>
      <c r="D53" s="35">
        <v>49561.8</v>
      </c>
      <c r="E53" s="35">
        <v>49561.8</v>
      </c>
      <c r="F53" s="35">
        <f t="shared" si="1"/>
        <v>0</v>
      </c>
      <c r="G53" s="35">
        <v>70593.179999999993</v>
      </c>
      <c r="H53" s="35">
        <f t="shared" si="2"/>
        <v>21031.37999999999</v>
      </c>
      <c r="I53" s="35">
        <v>94305.18</v>
      </c>
      <c r="J53" s="35">
        <f t="shared" si="3"/>
        <v>23712</v>
      </c>
      <c r="K53" s="35">
        <v>99622.77</v>
      </c>
      <c r="L53" s="35">
        <f t="shared" si="4"/>
        <v>5317.5900000000111</v>
      </c>
      <c r="S53" s="39">
        <f t="shared" si="5"/>
        <v>99622.77</v>
      </c>
    </row>
    <row r="54" spans="1:19">
      <c r="A54" s="8"/>
      <c r="C54" s="6"/>
      <c r="D54" s="35"/>
      <c r="E54" s="35"/>
      <c r="F54" s="35">
        <f t="shared" si="1"/>
        <v>0</v>
      </c>
      <c r="G54" s="35"/>
      <c r="H54" s="35">
        <f t="shared" si="2"/>
        <v>0</v>
      </c>
      <c r="I54" s="35"/>
      <c r="J54" s="35">
        <f t="shared" si="3"/>
        <v>0</v>
      </c>
      <c r="K54" s="35"/>
      <c r="L54" s="35">
        <f t="shared" si="4"/>
        <v>0</v>
      </c>
      <c r="S54" s="39">
        <f t="shared" si="5"/>
        <v>0</v>
      </c>
    </row>
    <row r="55" spans="1:19" ht="18" customHeight="1">
      <c r="A55" s="24" t="s">
        <v>11</v>
      </c>
      <c r="C55" s="6"/>
      <c r="D55" s="35"/>
      <c r="E55" s="35"/>
      <c r="F55" s="35">
        <f t="shared" si="1"/>
        <v>0</v>
      </c>
      <c r="G55" s="36">
        <f>SUM(G57:G59)</f>
        <v>46668.3</v>
      </c>
      <c r="H55" s="35">
        <f t="shared" si="2"/>
        <v>46668.3</v>
      </c>
      <c r="I55" s="36">
        <f>SUM(I57:I59)</f>
        <v>184507.16</v>
      </c>
      <c r="J55" s="35">
        <f t="shared" si="3"/>
        <v>137838.85999999999</v>
      </c>
      <c r="K55" s="36">
        <f>SUM(K57:K59)</f>
        <v>445428.16</v>
      </c>
      <c r="L55" s="35">
        <f t="shared" si="4"/>
        <v>260921</v>
      </c>
      <c r="S55" s="39">
        <f t="shared" si="5"/>
        <v>445428.16</v>
      </c>
    </row>
    <row r="56" spans="1:19" ht="18" customHeight="1">
      <c r="A56" s="24"/>
      <c r="C56" s="6"/>
      <c r="D56" s="35"/>
      <c r="E56" s="35"/>
      <c r="F56" s="35">
        <f t="shared" si="1"/>
        <v>0</v>
      </c>
      <c r="G56" s="35"/>
      <c r="H56" s="35">
        <f t="shared" si="2"/>
        <v>0</v>
      </c>
      <c r="I56" s="35"/>
      <c r="J56" s="35">
        <f t="shared" si="3"/>
        <v>0</v>
      </c>
      <c r="K56" s="35"/>
      <c r="L56" s="35">
        <f t="shared" si="4"/>
        <v>0</v>
      </c>
      <c r="S56" s="39">
        <f t="shared" si="5"/>
        <v>0</v>
      </c>
    </row>
    <row r="57" spans="1:19" ht="18" customHeight="1">
      <c r="A57" s="26" t="s">
        <v>128</v>
      </c>
      <c r="C57" s="6">
        <v>0</v>
      </c>
      <c r="D57" s="35">
        <v>0</v>
      </c>
      <c r="E57" s="35">
        <v>0</v>
      </c>
      <c r="F57" s="35">
        <f t="shared" si="1"/>
        <v>0</v>
      </c>
      <c r="G57" s="35">
        <v>46668.3</v>
      </c>
      <c r="H57" s="35">
        <f t="shared" si="2"/>
        <v>46668.3</v>
      </c>
      <c r="I57" s="35">
        <v>145452.16</v>
      </c>
      <c r="J57" s="35">
        <f t="shared" si="3"/>
        <v>98783.86</v>
      </c>
      <c r="K57" s="35">
        <v>361128.16</v>
      </c>
      <c r="L57" s="35">
        <f t="shared" si="4"/>
        <v>215676</v>
      </c>
      <c r="S57" s="39">
        <f t="shared" si="5"/>
        <v>361128.16000000003</v>
      </c>
    </row>
    <row r="58" spans="1:19" ht="18" customHeight="1">
      <c r="A58" s="26" t="s">
        <v>129</v>
      </c>
      <c r="C58" s="6">
        <v>0</v>
      </c>
      <c r="D58" s="35">
        <v>0</v>
      </c>
      <c r="E58" s="35">
        <v>0</v>
      </c>
      <c r="F58" s="35">
        <f t="shared" si="1"/>
        <v>0</v>
      </c>
      <c r="G58" s="35">
        <v>0</v>
      </c>
      <c r="H58" s="35">
        <f t="shared" si="2"/>
        <v>0</v>
      </c>
      <c r="I58" s="35">
        <v>10255</v>
      </c>
      <c r="J58" s="35">
        <f t="shared" si="3"/>
        <v>10255</v>
      </c>
      <c r="K58" s="35">
        <v>55500</v>
      </c>
      <c r="L58" s="35">
        <f t="shared" si="4"/>
        <v>45245</v>
      </c>
      <c r="S58" s="39">
        <f t="shared" si="5"/>
        <v>55500</v>
      </c>
    </row>
    <row r="59" spans="1:19" ht="18" customHeight="1">
      <c r="A59" s="26" t="s">
        <v>130</v>
      </c>
      <c r="C59" s="6">
        <v>0</v>
      </c>
      <c r="D59" s="35">
        <v>0</v>
      </c>
      <c r="E59" s="35">
        <v>0</v>
      </c>
      <c r="F59" s="35">
        <f t="shared" si="1"/>
        <v>0</v>
      </c>
      <c r="G59" s="35">
        <v>0</v>
      </c>
      <c r="H59" s="35">
        <f t="shared" si="2"/>
        <v>0</v>
      </c>
      <c r="I59" s="35">
        <v>28800</v>
      </c>
      <c r="J59" s="35">
        <f t="shared" si="3"/>
        <v>28800</v>
      </c>
      <c r="K59" s="35">
        <v>28800</v>
      </c>
      <c r="L59" s="35">
        <f t="shared" si="4"/>
        <v>0</v>
      </c>
      <c r="S59" s="39">
        <f t="shared" si="5"/>
        <v>28800</v>
      </c>
    </row>
    <row r="60" spans="1:19" ht="18" customHeight="1">
      <c r="A60" s="26"/>
      <c r="C60" s="6"/>
      <c r="D60" s="35"/>
      <c r="E60" s="35"/>
      <c r="F60" s="35">
        <f t="shared" si="1"/>
        <v>0</v>
      </c>
      <c r="G60" s="35"/>
      <c r="H60" s="35">
        <f t="shared" si="2"/>
        <v>0</v>
      </c>
      <c r="I60" s="35"/>
      <c r="J60" s="35">
        <f t="shared" si="3"/>
        <v>0</v>
      </c>
      <c r="K60" s="35"/>
      <c r="L60" s="35">
        <f t="shared" si="4"/>
        <v>0</v>
      </c>
      <c r="S60" s="39">
        <f t="shared" si="5"/>
        <v>0</v>
      </c>
    </row>
    <row r="61" spans="1:19">
      <c r="A61" s="24" t="s">
        <v>12</v>
      </c>
      <c r="C61" s="6"/>
      <c r="D61" s="35"/>
      <c r="E61" s="35"/>
      <c r="F61" s="35">
        <f t="shared" si="1"/>
        <v>0</v>
      </c>
      <c r="G61" s="36">
        <f>SUM(G63:G66)</f>
        <v>42959.78</v>
      </c>
      <c r="H61" s="35">
        <f t="shared" si="2"/>
        <v>42959.78</v>
      </c>
      <c r="I61" s="36">
        <f>SUM(I63:I66)</f>
        <v>42959.78</v>
      </c>
      <c r="J61" s="35">
        <f t="shared" si="3"/>
        <v>0</v>
      </c>
      <c r="K61" s="36">
        <f>SUM(K63:K66)</f>
        <v>42959.78</v>
      </c>
      <c r="L61" s="35">
        <f t="shared" si="4"/>
        <v>0</v>
      </c>
      <c r="S61" s="39">
        <f t="shared" si="5"/>
        <v>42959.78</v>
      </c>
    </row>
    <row r="62" spans="1:19">
      <c r="A62" s="24"/>
      <c r="C62" s="6"/>
      <c r="D62" s="35"/>
      <c r="E62" s="35"/>
      <c r="F62" s="35">
        <f t="shared" si="1"/>
        <v>0</v>
      </c>
      <c r="G62" s="35"/>
      <c r="H62" s="35">
        <f t="shared" si="2"/>
        <v>0</v>
      </c>
      <c r="I62" s="35"/>
      <c r="J62" s="35">
        <f t="shared" si="3"/>
        <v>0</v>
      </c>
      <c r="K62" s="35"/>
      <c r="L62" s="35">
        <f t="shared" si="4"/>
        <v>0</v>
      </c>
      <c r="S62" s="39">
        <f t="shared" si="5"/>
        <v>0</v>
      </c>
    </row>
    <row r="63" spans="1:19" ht="30">
      <c r="A63" s="26" t="s">
        <v>131</v>
      </c>
      <c r="C63" s="6">
        <v>0</v>
      </c>
      <c r="D63" s="35">
        <v>0</v>
      </c>
      <c r="E63" s="35">
        <v>0</v>
      </c>
      <c r="F63" s="35">
        <f t="shared" si="1"/>
        <v>0</v>
      </c>
      <c r="G63" s="35">
        <v>30481.279999999999</v>
      </c>
      <c r="H63" s="35">
        <f t="shared" si="2"/>
        <v>30481.279999999999</v>
      </c>
      <c r="I63" s="35">
        <v>30481.279999999999</v>
      </c>
      <c r="J63" s="35">
        <f t="shared" si="3"/>
        <v>0</v>
      </c>
      <c r="K63" s="35">
        <v>30481.279999999999</v>
      </c>
      <c r="L63" s="35">
        <f t="shared" si="4"/>
        <v>0</v>
      </c>
      <c r="S63" s="39">
        <f t="shared" si="5"/>
        <v>30481.279999999999</v>
      </c>
    </row>
    <row r="64" spans="1:19" ht="30">
      <c r="A64" s="8" t="s">
        <v>132</v>
      </c>
      <c r="C64" s="6">
        <v>0</v>
      </c>
      <c r="D64" s="35">
        <v>0</v>
      </c>
      <c r="E64" s="35">
        <v>0</v>
      </c>
      <c r="F64" s="35">
        <f t="shared" si="1"/>
        <v>0</v>
      </c>
      <c r="G64" s="35">
        <v>0</v>
      </c>
      <c r="H64" s="35">
        <f t="shared" si="2"/>
        <v>0</v>
      </c>
      <c r="I64" s="35">
        <v>0</v>
      </c>
      <c r="J64" s="35">
        <f t="shared" si="3"/>
        <v>0</v>
      </c>
      <c r="K64" s="35">
        <v>0</v>
      </c>
      <c r="L64" s="35">
        <f t="shared" si="4"/>
        <v>0</v>
      </c>
      <c r="S64" s="39">
        <f t="shared" si="5"/>
        <v>0</v>
      </c>
    </row>
    <row r="65" spans="1:19" ht="30">
      <c r="A65" s="8" t="s">
        <v>133</v>
      </c>
      <c r="C65" s="6">
        <v>0</v>
      </c>
      <c r="D65" s="35">
        <v>0</v>
      </c>
      <c r="E65" s="35">
        <v>0</v>
      </c>
      <c r="F65" s="35">
        <f t="shared" si="1"/>
        <v>0</v>
      </c>
      <c r="G65" s="35">
        <v>0</v>
      </c>
      <c r="H65" s="35">
        <f t="shared" si="2"/>
        <v>0</v>
      </c>
      <c r="I65" s="35">
        <v>0</v>
      </c>
      <c r="J65" s="35">
        <f t="shared" si="3"/>
        <v>0</v>
      </c>
      <c r="K65" s="35">
        <v>0</v>
      </c>
      <c r="L65" s="35">
        <f t="shared" si="4"/>
        <v>0</v>
      </c>
      <c r="S65" s="39">
        <f t="shared" si="5"/>
        <v>0</v>
      </c>
    </row>
    <row r="66" spans="1:19">
      <c r="A66" s="26" t="s">
        <v>134</v>
      </c>
      <c r="C66" s="6">
        <v>0</v>
      </c>
      <c r="D66" s="35">
        <v>0</v>
      </c>
      <c r="E66" s="35">
        <v>0</v>
      </c>
      <c r="F66" s="35">
        <f t="shared" si="1"/>
        <v>0</v>
      </c>
      <c r="G66" s="35">
        <v>12478.5</v>
      </c>
      <c r="H66" s="35">
        <f t="shared" si="2"/>
        <v>12478.5</v>
      </c>
      <c r="I66" s="35">
        <v>12478.5</v>
      </c>
      <c r="J66" s="35">
        <f t="shared" si="3"/>
        <v>0</v>
      </c>
      <c r="K66" s="35">
        <v>12478.5</v>
      </c>
      <c r="L66" s="35">
        <f t="shared" si="4"/>
        <v>0</v>
      </c>
      <c r="S66" s="39">
        <f t="shared" si="5"/>
        <v>12478.5</v>
      </c>
    </row>
    <row r="67" spans="1:19">
      <c r="A67" s="26"/>
      <c r="C67" s="6"/>
      <c r="D67" s="35"/>
      <c r="E67" s="35"/>
      <c r="F67" s="35">
        <f t="shared" si="1"/>
        <v>0</v>
      </c>
      <c r="G67" s="35"/>
      <c r="H67" s="35">
        <f t="shared" si="2"/>
        <v>0</v>
      </c>
      <c r="I67" s="35"/>
      <c r="J67" s="35">
        <f t="shared" si="3"/>
        <v>0</v>
      </c>
      <c r="K67" s="35"/>
      <c r="L67" s="35">
        <f t="shared" si="4"/>
        <v>0</v>
      </c>
      <c r="S67" s="39">
        <f t="shared" si="5"/>
        <v>0</v>
      </c>
    </row>
    <row r="68" spans="1:19">
      <c r="A68" s="24" t="s">
        <v>13</v>
      </c>
      <c r="C68" s="6"/>
      <c r="D68" s="36">
        <f>SUM(D69:D70)</f>
        <v>34860</v>
      </c>
      <c r="E68" s="36">
        <f>SUM(E70)</f>
        <v>34860</v>
      </c>
      <c r="F68" s="35">
        <f t="shared" si="1"/>
        <v>0</v>
      </c>
      <c r="G68" s="36">
        <f>SUM(G69:G70)</f>
        <v>52290</v>
      </c>
      <c r="H68" s="36">
        <f t="shared" si="2"/>
        <v>17430</v>
      </c>
      <c r="I68" s="36">
        <f>SUM(I70)</f>
        <v>104580</v>
      </c>
      <c r="J68" s="36">
        <f t="shared" si="3"/>
        <v>52290</v>
      </c>
      <c r="K68" s="36">
        <f>SUM(K70)</f>
        <v>104580</v>
      </c>
      <c r="L68" s="35">
        <f t="shared" si="4"/>
        <v>0</v>
      </c>
      <c r="S68" s="38">
        <f t="shared" si="5"/>
        <v>104580</v>
      </c>
    </row>
    <row r="69" spans="1:19">
      <c r="A69" s="26" t="s">
        <v>135</v>
      </c>
      <c r="C69" s="6">
        <v>0</v>
      </c>
      <c r="D69" s="35">
        <v>0</v>
      </c>
      <c r="E69" s="35"/>
      <c r="F69" s="35">
        <f t="shared" si="1"/>
        <v>0</v>
      </c>
      <c r="G69" s="35">
        <v>0</v>
      </c>
      <c r="H69" s="35">
        <f t="shared" si="2"/>
        <v>0</v>
      </c>
      <c r="I69" s="35">
        <v>0</v>
      </c>
      <c r="J69" s="35">
        <f t="shared" si="3"/>
        <v>0</v>
      </c>
      <c r="K69" s="35">
        <v>0</v>
      </c>
      <c r="L69" s="35">
        <f t="shared" si="4"/>
        <v>0</v>
      </c>
      <c r="S69" s="38">
        <f t="shared" si="5"/>
        <v>0</v>
      </c>
    </row>
    <row r="70" spans="1:19">
      <c r="A70" s="26" t="s">
        <v>136</v>
      </c>
      <c r="C70" s="6">
        <v>0</v>
      </c>
      <c r="D70" s="35">
        <v>34860</v>
      </c>
      <c r="E70" s="35">
        <v>34860</v>
      </c>
      <c r="F70" s="35">
        <f t="shared" si="1"/>
        <v>0</v>
      </c>
      <c r="G70" s="35">
        <v>52290</v>
      </c>
      <c r="H70" s="35">
        <f t="shared" si="2"/>
        <v>17430</v>
      </c>
      <c r="I70" s="35">
        <v>104580</v>
      </c>
      <c r="J70" s="35">
        <f t="shared" si="3"/>
        <v>52290</v>
      </c>
      <c r="K70" s="35">
        <v>104580</v>
      </c>
      <c r="L70" s="35">
        <f t="shared" si="4"/>
        <v>0</v>
      </c>
      <c r="S70" s="39">
        <f t="shared" si="5"/>
        <v>104580</v>
      </c>
    </row>
    <row r="71" spans="1:19">
      <c r="A71" s="26"/>
      <c r="C71" s="6"/>
      <c r="D71" s="35"/>
      <c r="E71" s="35"/>
      <c r="F71" s="35">
        <f t="shared" si="1"/>
        <v>0</v>
      </c>
      <c r="G71" s="35"/>
      <c r="H71" s="35">
        <f t="shared" si="2"/>
        <v>0</v>
      </c>
      <c r="I71" s="35"/>
      <c r="J71" s="35">
        <f t="shared" si="3"/>
        <v>0</v>
      </c>
      <c r="K71" s="35"/>
      <c r="L71" s="35">
        <f t="shared" si="4"/>
        <v>0</v>
      </c>
      <c r="S71" s="38">
        <f t="shared" si="5"/>
        <v>0</v>
      </c>
    </row>
    <row r="72" spans="1:19" ht="45">
      <c r="A72" s="24" t="s">
        <v>14</v>
      </c>
      <c r="C72" s="6"/>
      <c r="D72" s="36">
        <f>SUM(D75:D80)</f>
        <v>160810.4</v>
      </c>
      <c r="E72" s="36">
        <f>SUM(E75:E80)</f>
        <v>481334.4</v>
      </c>
      <c r="F72" s="36">
        <f t="shared" si="1"/>
        <v>320524</v>
      </c>
      <c r="G72" s="36">
        <f>SUM(G73:G80)</f>
        <v>745985.21</v>
      </c>
      <c r="H72" s="36">
        <f t="shared" si="2"/>
        <v>264650.80999999994</v>
      </c>
      <c r="I72" s="36">
        <f>SUM(I73:I80)</f>
        <v>1503374.28</v>
      </c>
      <c r="J72" s="36">
        <f t="shared" si="3"/>
        <v>757389.07000000018</v>
      </c>
      <c r="K72" s="36">
        <f>SUM(K73:K80)</f>
        <v>1568799.03</v>
      </c>
      <c r="L72" s="36">
        <f t="shared" si="4"/>
        <v>65424.75</v>
      </c>
      <c r="S72" s="38">
        <f t="shared" si="5"/>
        <v>1568799.0300000003</v>
      </c>
    </row>
    <row r="73" spans="1:19" ht="30">
      <c r="A73" s="26" t="s">
        <v>194</v>
      </c>
      <c r="C73" s="6">
        <v>0</v>
      </c>
      <c r="D73" s="37"/>
      <c r="E73" s="37"/>
      <c r="F73" s="35">
        <f t="shared" si="1"/>
        <v>0</v>
      </c>
      <c r="G73" s="35">
        <v>0</v>
      </c>
      <c r="H73" s="35">
        <f t="shared" si="2"/>
        <v>0</v>
      </c>
      <c r="I73" s="35">
        <v>87910</v>
      </c>
      <c r="J73" s="35">
        <f t="shared" si="3"/>
        <v>87910</v>
      </c>
      <c r="K73" s="35">
        <v>87910</v>
      </c>
      <c r="L73" s="35">
        <f t="shared" si="4"/>
        <v>0</v>
      </c>
      <c r="S73" s="39">
        <f t="shared" si="5"/>
        <v>87910</v>
      </c>
    </row>
    <row r="74" spans="1:19">
      <c r="A74" s="8" t="s">
        <v>195</v>
      </c>
      <c r="C74" s="6"/>
      <c r="D74" s="37"/>
      <c r="E74" s="37"/>
      <c r="F74" s="35">
        <f t="shared" ref="F74:F137" si="6">SUM(E74-D74-C74)</f>
        <v>0</v>
      </c>
      <c r="G74" s="35">
        <v>0</v>
      </c>
      <c r="H74" s="35">
        <f t="shared" ref="H74:H137" si="7">SUM(G74-C74-D74-F74)</f>
        <v>0</v>
      </c>
      <c r="I74" s="35">
        <v>0</v>
      </c>
      <c r="J74" s="35">
        <f t="shared" ref="J74:J137" si="8">SUM(I74-C74-D74-F74-H74)</f>
        <v>0</v>
      </c>
      <c r="K74" s="35">
        <v>0</v>
      </c>
      <c r="L74" s="35">
        <f t="shared" ref="L74:L137" si="9">SUM(K74-C74-D74-F74-H74-J74)</f>
        <v>0</v>
      </c>
      <c r="S74" s="39">
        <f t="shared" ref="S74:S137" si="10">+C74+D74+F74+H74+J74+L74+M74+N74+O74+P74+Q74+R74</f>
        <v>0</v>
      </c>
    </row>
    <row r="75" spans="1:19" ht="45">
      <c r="A75" s="26" t="s">
        <v>137</v>
      </c>
      <c r="C75" s="6">
        <v>0</v>
      </c>
      <c r="D75" s="35">
        <v>0</v>
      </c>
      <c r="E75" s="35">
        <v>312500</v>
      </c>
      <c r="F75" s="35">
        <f t="shared" si="6"/>
        <v>312500</v>
      </c>
      <c r="G75" s="35">
        <v>394881.7</v>
      </c>
      <c r="H75" s="35">
        <f t="shared" si="7"/>
        <v>82381.700000000012</v>
      </c>
      <c r="I75" s="35">
        <v>394881.7</v>
      </c>
      <c r="J75" s="35">
        <f t="shared" si="8"/>
        <v>0</v>
      </c>
      <c r="K75" s="35">
        <v>394881.7</v>
      </c>
      <c r="L75" s="35">
        <f t="shared" si="9"/>
        <v>0</v>
      </c>
      <c r="S75" s="39">
        <f t="shared" si="10"/>
        <v>394881.7</v>
      </c>
    </row>
    <row r="76" spans="1:19" ht="45">
      <c r="A76" s="8" t="s">
        <v>196</v>
      </c>
      <c r="C76" s="6"/>
      <c r="D76" s="35"/>
      <c r="E76" s="35"/>
      <c r="F76" s="35">
        <f t="shared" si="6"/>
        <v>0</v>
      </c>
      <c r="G76" s="35">
        <v>27022</v>
      </c>
      <c r="H76" s="35">
        <f t="shared" si="7"/>
        <v>27022</v>
      </c>
      <c r="I76" s="35">
        <v>27022</v>
      </c>
      <c r="J76" s="35">
        <f t="shared" si="8"/>
        <v>0</v>
      </c>
      <c r="K76" s="35">
        <v>27022</v>
      </c>
      <c r="L76" s="35">
        <f t="shared" si="9"/>
        <v>0</v>
      </c>
      <c r="S76" s="39">
        <f t="shared" si="10"/>
        <v>27022</v>
      </c>
    </row>
    <row r="77" spans="1:19" ht="45">
      <c r="A77" s="26" t="s">
        <v>138</v>
      </c>
      <c r="C77" s="6">
        <v>0</v>
      </c>
      <c r="D77" s="35">
        <v>0</v>
      </c>
      <c r="E77" s="35">
        <v>0</v>
      </c>
      <c r="F77" s="35">
        <f t="shared" si="6"/>
        <v>0</v>
      </c>
      <c r="G77" s="35">
        <v>0</v>
      </c>
      <c r="H77" s="35">
        <f t="shared" si="7"/>
        <v>0</v>
      </c>
      <c r="I77" s="35">
        <v>0</v>
      </c>
      <c r="J77" s="35">
        <f t="shared" si="8"/>
        <v>0</v>
      </c>
      <c r="K77" s="35">
        <v>0</v>
      </c>
      <c r="L77" s="35">
        <f t="shared" si="9"/>
        <v>0</v>
      </c>
      <c r="S77" s="39">
        <f t="shared" si="10"/>
        <v>0</v>
      </c>
    </row>
    <row r="78" spans="1:19" ht="45">
      <c r="A78" s="8" t="s">
        <v>139</v>
      </c>
      <c r="C78" s="6">
        <v>0</v>
      </c>
      <c r="D78" s="35">
        <v>0</v>
      </c>
      <c r="E78" s="35">
        <v>8024</v>
      </c>
      <c r="F78" s="35">
        <f t="shared" si="6"/>
        <v>8024</v>
      </c>
      <c r="G78" s="35">
        <v>84244.15</v>
      </c>
      <c r="H78" s="35">
        <f t="shared" si="7"/>
        <v>76220.149999999994</v>
      </c>
      <c r="I78" s="35">
        <v>84544.15</v>
      </c>
      <c r="J78" s="35">
        <f t="shared" si="8"/>
        <v>300</v>
      </c>
      <c r="K78" s="35">
        <v>149968.9</v>
      </c>
      <c r="L78" s="35">
        <f t="shared" si="9"/>
        <v>65424.75</v>
      </c>
      <c r="S78" s="39">
        <f t="shared" si="10"/>
        <v>149968.9</v>
      </c>
    </row>
    <row r="79" spans="1:19" ht="45">
      <c r="A79" s="8" t="s">
        <v>192</v>
      </c>
      <c r="C79" s="6"/>
      <c r="D79" s="35">
        <v>160810.4</v>
      </c>
      <c r="E79" s="35">
        <v>160810.4</v>
      </c>
      <c r="F79" s="35">
        <f t="shared" si="6"/>
        <v>0</v>
      </c>
      <c r="G79" s="35">
        <v>239837.36</v>
      </c>
      <c r="H79" s="35">
        <f t="shared" si="7"/>
        <v>79026.959999999992</v>
      </c>
      <c r="I79" s="35">
        <v>514210.96</v>
      </c>
      <c r="J79" s="35">
        <f t="shared" si="8"/>
        <v>274373.60000000009</v>
      </c>
      <c r="K79" s="35">
        <v>514210.96</v>
      </c>
      <c r="L79" s="35">
        <f t="shared" si="9"/>
        <v>0</v>
      </c>
      <c r="S79" s="39">
        <f t="shared" si="10"/>
        <v>514210.96000000008</v>
      </c>
    </row>
    <row r="80" spans="1:19">
      <c r="A80" s="26" t="s">
        <v>140</v>
      </c>
      <c r="C80" s="6">
        <v>0</v>
      </c>
      <c r="D80" s="35">
        <v>0</v>
      </c>
      <c r="E80" s="35">
        <v>0</v>
      </c>
      <c r="F80" s="35">
        <f t="shared" si="6"/>
        <v>0</v>
      </c>
      <c r="G80" s="35">
        <v>0</v>
      </c>
      <c r="H80" s="35">
        <f t="shared" si="7"/>
        <v>0</v>
      </c>
      <c r="I80" s="35">
        <v>394805.47</v>
      </c>
      <c r="J80" s="35">
        <f t="shared" si="8"/>
        <v>394805.47</v>
      </c>
      <c r="K80" s="35">
        <v>394805.47</v>
      </c>
      <c r="L80" s="35">
        <f t="shared" si="9"/>
        <v>0</v>
      </c>
      <c r="S80" s="39">
        <f t="shared" si="10"/>
        <v>394805.47</v>
      </c>
    </row>
    <row r="81" spans="1:19">
      <c r="A81" s="26"/>
      <c r="C81" s="6"/>
      <c r="D81" s="35"/>
      <c r="E81" s="35"/>
      <c r="F81" s="35">
        <f t="shared" si="6"/>
        <v>0</v>
      </c>
      <c r="G81" s="35"/>
      <c r="H81" s="35">
        <f t="shared" si="7"/>
        <v>0</v>
      </c>
      <c r="I81" s="35"/>
      <c r="J81" s="35">
        <f t="shared" si="8"/>
        <v>0</v>
      </c>
      <c r="K81" s="35"/>
      <c r="L81" s="35">
        <f t="shared" si="9"/>
        <v>0</v>
      </c>
      <c r="S81" s="38">
        <f t="shared" si="10"/>
        <v>0</v>
      </c>
    </row>
    <row r="82" spans="1:19" ht="30">
      <c r="A82" s="24" t="s">
        <v>15</v>
      </c>
      <c r="C82" s="6"/>
      <c r="D82" s="35"/>
      <c r="E82" s="36">
        <f>SUM(E84:E94)</f>
        <v>90000</v>
      </c>
      <c r="F82" s="36">
        <f t="shared" si="6"/>
        <v>90000</v>
      </c>
      <c r="G82" s="36">
        <f>SUM(G84:G94)</f>
        <v>4455200</v>
      </c>
      <c r="H82" s="36">
        <f t="shared" si="7"/>
        <v>4365200</v>
      </c>
      <c r="I82" s="36">
        <f>SUM(I84:I94)</f>
        <v>5031252.58</v>
      </c>
      <c r="J82" s="36">
        <f t="shared" si="8"/>
        <v>576052.58000000007</v>
      </c>
      <c r="K82" s="36">
        <f>SUM(K84:K94)</f>
        <v>5031252.58</v>
      </c>
      <c r="L82" s="35">
        <f t="shared" si="9"/>
        <v>0</v>
      </c>
      <c r="S82" s="38">
        <f t="shared" si="10"/>
        <v>5031252.58</v>
      </c>
    </row>
    <row r="83" spans="1:19">
      <c r="A83" s="24"/>
      <c r="C83" s="6"/>
      <c r="D83" s="35"/>
      <c r="E83" s="35"/>
      <c r="F83" s="35">
        <f t="shared" si="6"/>
        <v>0</v>
      </c>
      <c r="G83" s="35"/>
      <c r="H83" s="35">
        <f t="shared" si="7"/>
        <v>0</v>
      </c>
      <c r="I83" s="35"/>
      <c r="J83" s="35">
        <f t="shared" si="8"/>
        <v>0</v>
      </c>
      <c r="K83" s="35"/>
      <c r="L83" s="35">
        <f t="shared" si="9"/>
        <v>0</v>
      </c>
      <c r="S83" s="38">
        <f t="shared" si="10"/>
        <v>0</v>
      </c>
    </row>
    <row r="84" spans="1:19" ht="30">
      <c r="A84" s="26" t="s">
        <v>141</v>
      </c>
      <c r="C84" s="6">
        <v>0</v>
      </c>
      <c r="D84" s="35">
        <v>0</v>
      </c>
      <c r="E84" s="35">
        <v>0</v>
      </c>
      <c r="F84" s="35">
        <f t="shared" si="6"/>
        <v>0</v>
      </c>
      <c r="G84" s="35">
        <v>0</v>
      </c>
      <c r="H84" s="35">
        <f t="shared" si="7"/>
        <v>0</v>
      </c>
      <c r="I84" s="35">
        <v>6555.08</v>
      </c>
      <c r="J84" s="35">
        <f t="shared" si="8"/>
        <v>6555.08</v>
      </c>
      <c r="K84" s="35">
        <v>6555.08</v>
      </c>
      <c r="L84" s="35">
        <f t="shared" si="9"/>
        <v>0</v>
      </c>
      <c r="S84" s="39">
        <f t="shared" si="10"/>
        <v>6555.08</v>
      </c>
    </row>
    <row r="85" spans="1:19" ht="30">
      <c r="A85" s="8" t="s">
        <v>142</v>
      </c>
      <c r="C85" s="6">
        <v>0</v>
      </c>
      <c r="D85" s="35">
        <v>0</v>
      </c>
      <c r="E85" s="35">
        <v>0</v>
      </c>
      <c r="F85" s="35">
        <f t="shared" si="6"/>
        <v>0</v>
      </c>
      <c r="G85" s="35">
        <v>0</v>
      </c>
      <c r="H85" s="35">
        <f t="shared" si="7"/>
        <v>0</v>
      </c>
      <c r="I85" s="35">
        <v>0</v>
      </c>
      <c r="J85" s="35">
        <f t="shared" si="8"/>
        <v>0</v>
      </c>
      <c r="K85" s="35">
        <v>0</v>
      </c>
      <c r="L85" s="35">
        <f t="shared" si="9"/>
        <v>0</v>
      </c>
      <c r="S85" s="39">
        <f t="shared" si="10"/>
        <v>0</v>
      </c>
    </row>
    <row r="86" spans="1:19">
      <c r="A86" s="8" t="s">
        <v>143</v>
      </c>
      <c r="C86" s="6">
        <v>0</v>
      </c>
      <c r="D86" s="35">
        <v>0</v>
      </c>
      <c r="E86" s="35">
        <v>0</v>
      </c>
      <c r="F86" s="35">
        <f t="shared" si="6"/>
        <v>0</v>
      </c>
      <c r="G86" s="35">
        <v>0</v>
      </c>
      <c r="H86" s="35">
        <f t="shared" si="7"/>
        <v>0</v>
      </c>
      <c r="I86" s="35">
        <v>0</v>
      </c>
      <c r="J86" s="35">
        <f t="shared" si="8"/>
        <v>0</v>
      </c>
      <c r="K86" s="35">
        <v>0</v>
      </c>
      <c r="L86" s="35">
        <f t="shared" si="9"/>
        <v>0</v>
      </c>
      <c r="S86" s="39">
        <f t="shared" si="10"/>
        <v>0</v>
      </c>
    </row>
    <row r="87" spans="1:19">
      <c r="A87" s="26" t="s">
        <v>144</v>
      </c>
      <c r="C87" s="6">
        <v>0</v>
      </c>
      <c r="D87" s="35">
        <v>0</v>
      </c>
      <c r="E87" s="35">
        <v>0</v>
      </c>
      <c r="F87" s="35">
        <f t="shared" si="6"/>
        <v>0</v>
      </c>
      <c r="G87" s="35">
        <v>0</v>
      </c>
      <c r="H87" s="35">
        <f t="shared" si="7"/>
        <v>0</v>
      </c>
      <c r="I87" s="35">
        <v>0</v>
      </c>
      <c r="J87" s="35">
        <f t="shared" si="8"/>
        <v>0</v>
      </c>
      <c r="K87" s="35">
        <v>0</v>
      </c>
      <c r="L87" s="35">
        <f t="shared" si="9"/>
        <v>0</v>
      </c>
      <c r="S87" s="39">
        <f t="shared" si="10"/>
        <v>0</v>
      </c>
    </row>
    <row r="88" spans="1:19">
      <c r="A88" s="8" t="s">
        <v>145</v>
      </c>
      <c r="C88" s="6">
        <v>0</v>
      </c>
      <c r="D88" s="35">
        <v>0</v>
      </c>
      <c r="E88" s="35">
        <v>0</v>
      </c>
      <c r="F88" s="35">
        <f t="shared" si="6"/>
        <v>0</v>
      </c>
      <c r="G88" s="35">
        <v>0</v>
      </c>
      <c r="H88" s="35">
        <f t="shared" si="7"/>
        <v>0</v>
      </c>
      <c r="I88" s="35">
        <v>0</v>
      </c>
      <c r="J88" s="35">
        <f t="shared" si="8"/>
        <v>0</v>
      </c>
      <c r="K88" s="35">
        <v>0</v>
      </c>
      <c r="L88" s="35">
        <f t="shared" si="9"/>
        <v>0</v>
      </c>
      <c r="S88" s="39">
        <f t="shared" si="10"/>
        <v>0</v>
      </c>
    </row>
    <row r="89" spans="1:19" ht="45">
      <c r="A89" s="8" t="s">
        <v>197</v>
      </c>
      <c r="C89" s="6"/>
      <c r="D89" s="35"/>
      <c r="E89" s="35"/>
      <c r="F89" s="35">
        <f t="shared" si="6"/>
        <v>0</v>
      </c>
      <c r="G89" s="35">
        <v>0</v>
      </c>
      <c r="H89" s="35">
        <f t="shared" si="7"/>
        <v>0</v>
      </c>
      <c r="I89" s="35">
        <v>21004</v>
      </c>
      <c r="J89" s="35">
        <f t="shared" si="8"/>
        <v>21004</v>
      </c>
      <c r="K89" s="35">
        <v>21004</v>
      </c>
      <c r="L89" s="35">
        <f t="shared" si="9"/>
        <v>0</v>
      </c>
      <c r="S89" s="39">
        <f t="shared" si="10"/>
        <v>21004</v>
      </c>
    </row>
    <row r="90" spans="1:19">
      <c r="A90" s="8" t="s">
        <v>146</v>
      </c>
      <c r="C90" s="6">
        <v>0</v>
      </c>
      <c r="D90" s="35">
        <v>0</v>
      </c>
      <c r="E90" s="35">
        <v>0</v>
      </c>
      <c r="F90" s="35">
        <f t="shared" si="6"/>
        <v>0</v>
      </c>
      <c r="G90" s="35">
        <v>0</v>
      </c>
      <c r="H90" s="35">
        <f t="shared" si="7"/>
        <v>0</v>
      </c>
      <c r="I90" s="35">
        <v>565220</v>
      </c>
      <c r="J90" s="35">
        <f t="shared" si="8"/>
        <v>565220</v>
      </c>
      <c r="K90" s="35">
        <v>565220</v>
      </c>
      <c r="L90" s="35">
        <f t="shared" si="9"/>
        <v>0</v>
      </c>
      <c r="S90" s="39">
        <f t="shared" si="10"/>
        <v>565220</v>
      </c>
    </row>
    <row r="91" spans="1:19">
      <c r="A91" s="8" t="s">
        <v>147</v>
      </c>
      <c r="C91" s="6">
        <v>0</v>
      </c>
      <c r="D91" s="35">
        <v>0</v>
      </c>
      <c r="E91" s="35">
        <v>0</v>
      </c>
      <c r="F91" s="35">
        <f t="shared" si="6"/>
        <v>0</v>
      </c>
      <c r="G91" s="35">
        <v>3026761.5</v>
      </c>
      <c r="H91" s="35">
        <f t="shared" si="7"/>
        <v>3026761.5</v>
      </c>
      <c r="I91" s="35">
        <v>3026761.5</v>
      </c>
      <c r="J91" s="35">
        <f t="shared" si="8"/>
        <v>0</v>
      </c>
      <c r="K91" s="35">
        <v>3026761.5</v>
      </c>
      <c r="L91" s="35">
        <f t="shared" si="9"/>
        <v>0</v>
      </c>
      <c r="S91" s="39">
        <f t="shared" si="10"/>
        <v>3026761.5</v>
      </c>
    </row>
    <row r="92" spans="1:19" ht="30">
      <c r="A92" s="8" t="s">
        <v>148</v>
      </c>
      <c r="C92" s="6">
        <v>0</v>
      </c>
      <c r="D92" s="35">
        <v>0</v>
      </c>
      <c r="E92" s="35">
        <v>0</v>
      </c>
      <c r="F92" s="35">
        <f t="shared" si="6"/>
        <v>0</v>
      </c>
      <c r="G92" s="35">
        <v>765112</v>
      </c>
      <c r="H92" s="35">
        <f t="shared" si="7"/>
        <v>765112</v>
      </c>
      <c r="I92" s="35">
        <v>765112</v>
      </c>
      <c r="J92" s="35">
        <f t="shared" si="8"/>
        <v>0</v>
      </c>
      <c r="K92" s="35">
        <v>765112</v>
      </c>
      <c r="L92" s="35">
        <f t="shared" si="9"/>
        <v>0</v>
      </c>
      <c r="S92" s="39">
        <f t="shared" si="10"/>
        <v>765112</v>
      </c>
    </row>
    <row r="93" spans="1:19" ht="30">
      <c r="A93" s="8" t="s">
        <v>149</v>
      </c>
      <c r="C93" s="6">
        <v>0</v>
      </c>
      <c r="D93" s="35">
        <v>0</v>
      </c>
      <c r="E93" s="35">
        <v>90000</v>
      </c>
      <c r="F93" s="35">
        <f t="shared" si="6"/>
        <v>90000</v>
      </c>
      <c r="G93" s="35">
        <v>663326.5</v>
      </c>
      <c r="H93" s="35">
        <f t="shared" si="7"/>
        <v>573326.5</v>
      </c>
      <c r="I93" s="35">
        <v>646600</v>
      </c>
      <c r="J93" s="35">
        <f t="shared" si="8"/>
        <v>-16726.5</v>
      </c>
      <c r="K93" s="35">
        <v>646600</v>
      </c>
      <c r="L93" s="35">
        <f t="shared" si="9"/>
        <v>0</v>
      </c>
      <c r="S93" s="39">
        <f t="shared" si="10"/>
        <v>646600</v>
      </c>
    </row>
    <row r="94" spans="1:19">
      <c r="A94" s="8" t="s">
        <v>150</v>
      </c>
      <c r="C94" s="6">
        <v>0</v>
      </c>
      <c r="D94" s="35">
        <v>0</v>
      </c>
      <c r="E94" s="35">
        <v>0</v>
      </c>
      <c r="F94" s="35">
        <f t="shared" si="6"/>
        <v>0</v>
      </c>
      <c r="G94" s="35">
        <v>0</v>
      </c>
      <c r="H94" s="35">
        <f t="shared" si="7"/>
        <v>0</v>
      </c>
      <c r="I94" s="35">
        <v>0</v>
      </c>
      <c r="J94" s="35">
        <f t="shared" si="8"/>
        <v>0</v>
      </c>
      <c r="K94" s="35">
        <v>0</v>
      </c>
      <c r="L94" s="35">
        <f t="shared" si="9"/>
        <v>0</v>
      </c>
      <c r="S94" s="39">
        <f t="shared" si="10"/>
        <v>0</v>
      </c>
    </row>
    <row r="95" spans="1:19">
      <c r="A95" s="8"/>
      <c r="C95" s="6"/>
      <c r="D95" s="35"/>
      <c r="E95" s="35"/>
      <c r="F95" s="35">
        <f t="shared" si="6"/>
        <v>0</v>
      </c>
      <c r="G95" s="35"/>
      <c r="H95" s="35">
        <f t="shared" si="7"/>
        <v>0</v>
      </c>
      <c r="I95" s="35"/>
      <c r="J95" s="35">
        <f t="shared" si="8"/>
        <v>0</v>
      </c>
      <c r="K95" s="35"/>
      <c r="L95" s="35">
        <f t="shared" si="9"/>
        <v>0</v>
      </c>
      <c r="S95" s="39">
        <f t="shared" si="10"/>
        <v>0</v>
      </c>
    </row>
    <row r="96" spans="1:19" ht="30">
      <c r="A96" s="24" t="s">
        <v>38</v>
      </c>
      <c r="C96" s="6"/>
      <c r="D96" s="35"/>
      <c r="E96" s="35"/>
      <c r="F96" s="35">
        <f t="shared" si="6"/>
        <v>0</v>
      </c>
      <c r="G96" s="35"/>
      <c r="H96" s="35">
        <f t="shared" si="7"/>
        <v>0</v>
      </c>
      <c r="I96" s="35"/>
      <c r="J96" s="35">
        <f t="shared" si="8"/>
        <v>0</v>
      </c>
      <c r="K96" s="35"/>
      <c r="L96" s="35">
        <f t="shared" si="9"/>
        <v>0</v>
      </c>
      <c r="S96" s="39">
        <f t="shared" si="10"/>
        <v>0</v>
      </c>
    </row>
    <row r="97" spans="1:19">
      <c r="A97" s="8"/>
      <c r="C97" s="6"/>
      <c r="D97" s="35"/>
      <c r="E97" s="35"/>
      <c r="F97" s="35">
        <f t="shared" si="6"/>
        <v>0</v>
      </c>
      <c r="G97" s="35"/>
      <c r="H97" s="35">
        <f t="shared" si="7"/>
        <v>0</v>
      </c>
      <c r="I97" s="35"/>
      <c r="J97" s="35">
        <f t="shared" si="8"/>
        <v>0</v>
      </c>
      <c r="K97" s="35"/>
      <c r="L97" s="35">
        <f t="shared" si="9"/>
        <v>0</v>
      </c>
      <c r="S97" s="39">
        <f t="shared" si="10"/>
        <v>0</v>
      </c>
    </row>
    <row r="98" spans="1:19" ht="15.75">
      <c r="A98" s="3" t="s">
        <v>16</v>
      </c>
      <c r="C98" s="4">
        <v>0</v>
      </c>
      <c r="D98" s="34">
        <f>SUM(D100+D110+D147)</f>
        <v>274665.19</v>
      </c>
      <c r="E98" s="34">
        <f>SUM(E100+E110+E124+E135+E147)</f>
        <v>1043299.0599999999</v>
      </c>
      <c r="F98" s="34">
        <f t="shared" si="6"/>
        <v>768633.86999999988</v>
      </c>
      <c r="G98" s="34">
        <f>SUM(G100+G105+G110+G119+G124+G135+G147)</f>
        <v>3214892.2700000005</v>
      </c>
      <c r="H98" s="34">
        <f t="shared" si="7"/>
        <v>2171593.2100000009</v>
      </c>
      <c r="I98" s="34">
        <f>SUM(I100+I105+I110+I119+I124+I135+I147)</f>
        <v>5104296.3</v>
      </c>
      <c r="J98" s="36">
        <f t="shared" si="8"/>
        <v>1889404.0299999984</v>
      </c>
      <c r="K98" s="34">
        <f>SUM(K100+K105+K110+K119+K124+K135+K147)</f>
        <v>7047094.5800000001</v>
      </c>
      <c r="L98" s="36">
        <f t="shared" si="9"/>
        <v>1942798.2800000003</v>
      </c>
      <c r="S98" s="38">
        <f t="shared" si="10"/>
        <v>7047094.5799999991</v>
      </c>
    </row>
    <row r="99" spans="1:19">
      <c r="A99" s="3"/>
      <c r="C99" s="4"/>
      <c r="D99" s="35"/>
      <c r="E99" s="35"/>
      <c r="F99" s="35">
        <f t="shared" si="6"/>
        <v>0</v>
      </c>
      <c r="G99" s="35"/>
      <c r="H99" s="35">
        <f t="shared" si="7"/>
        <v>0</v>
      </c>
      <c r="I99" s="35"/>
      <c r="J99" s="35">
        <f t="shared" si="8"/>
        <v>0</v>
      </c>
      <c r="K99" s="35"/>
      <c r="L99" s="35">
        <f t="shared" si="9"/>
        <v>0</v>
      </c>
      <c r="S99" s="38">
        <f t="shared" si="10"/>
        <v>0</v>
      </c>
    </row>
    <row r="100" spans="1:19" ht="30">
      <c r="A100" s="24" t="s">
        <v>17</v>
      </c>
      <c r="C100" s="6"/>
      <c r="D100" s="40">
        <f>SUM(D101)</f>
        <v>234036.19</v>
      </c>
      <c r="E100" s="40">
        <f>SUM(E101:E102)</f>
        <v>251441.19</v>
      </c>
      <c r="F100" s="40">
        <f t="shared" si="6"/>
        <v>17405</v>
      </c>
      <c r="G100" s="36">
        <f>SUM(G101:G103)</f>
        <v>559174.27</v>
      </c>
      <c r="H100" s="35">
        <f t="shared" si="7"/>
        <v>307733.08</v>
      </c>
      <c r="I100" s="36">
        <f>SUM(I101:I103)</f>
        <v>591972.34</v>
      </c>
      <c r="J100" s="35">
        <f t="shared" si="8"/>
        <v>32798.069999999949</v>
      </c>
      <c r="K100" s="36">
        <f>SUM(K101:K103)</f>
        <v>715504.09</v>
      </c>
      <c r="L100" s="35">
        <f t="shared" si="9"/>
        <v>123531.75</v>
      </c>
      <c r="S100" s="39">
        <f t="shared" si="10"/>
        <v>715504.09</v>
      </c>
    </row>
    <row r="101" spans="1:19" ht="30">
      <c r="A101" s="26" t="s">
        <v>151</v>
      </c>
      <c r="C101" s="6">
        <v>0</v>
      </c>
      <c r="D101" s="35">
        <v>234036.19</v>
      </c>
      <c r="E101" s="35">
        <v>234036.19</v>
      </c>
      <c r="F101" s="35">
        <f t="shared" si="6"/>
        <v>0</v>
      </c>
      <c r="G101" s="35">
        <v>512481.67</v>
      </c>
      <c r="H101" s="35">
        <f t="shared" si="7"/>
        <v>278445.48</v>
      </c>
      <c r="I101" s="35">
        <v>542872.54</v>
      </c>
      <c r="J101" s="35">
        <f t="shared" si="8"/>
        <v>30390.870000000054</v>
      </c>
      <c r="K101" s="35">
        <v>662628.29</v>
      </c>
      <c r="L101" s="35">
        <f t="shared" si="9"/>
        <v>119755.75</v>
      </c>
      <c r="S101" s="39">
        <f t="shared" si="10"/>
        <v>662628.29</v>
      </c>
    </row>
    <row r="102" spans="1:19" ht="30">
      <c r="A102" s="8" t="s">
        <v>193</v>
      </c>
      <c r="C102" s="6"/>
      <c r="D102" s="35"/>
      <c r="E102" s="35">
        <v>17405</v>
      </c>
      <c r="F102" s="35">
        <f t="shared" si="6"/>
        <v>17405</v>
      </c>
      <c r="G102" s="35">
        <v>46692.6</v>
      </c>
      <c r="H102" s="35">
        <f t="shared" si="7"/>
        <v>29287.599999999999</v>
      </c>
      <c r="I102" s="35">
        <v>46692.6</v>
      </c>
      <c r="J102" s="35">
        <f t="shared" si="8"/>
        <v>0</v>
      </c>
      <c r="K102" s="35">
        <v>50468.6</v>
      </c>
      <c r="L102" s="35">
        <f t="shared" si="9"/>
        <v>3776</v>
      </c>
      <c r="S102" s="39">
        <f t="shared" si="10"/>
        <v>50468.6</v>
      </c>
    </row>
    <row r="103" spans="1:19" ht="30">
      <c r="A103" s="8" t="s">
        <v>198</v>
      </c>
      <c r="C103" s="6"/>
      <c r="D103" s="35"/>
      <c r="E103" s="35"/>
      <c r="F103" s="35">
        <f t="shared" si="6"/>
        <v>0</v>
      </c>
      <c r="G103" s="35">
        <v>0</v>
      </c>
      <c r="H103" s="35">
        <f t="shared" si="7"/>
        <v>0</v>
      </c>
      <c r="I103" s="35">
        <v>2407.1999999999998</v>
      </c>
      <c r="J103" s="35">
        <f t="shared" si="8"/>
        <v>2407.1999999999998</v>
      </c>
      <c r="K103" s="35">
        <v>2407.1999999999998</v>
      </c>
      <c r="L103" s="35">
        <f t="shared" si="9"/>
        <v>0</v>
      </c>
      <c r="S103" s="39">
        <f t="shared" si="10"/>
        <v>2407.1999999999998</v>
      </c>
    </row>
    <row r="104" spans="1:19">
      <c r="A104" s="26"/>
      <c r="C104" s="6"/>
      <c r="D104" s="35"/>
      <c r="E104" s="35"/>
      <c r="F104" s="35">
        <f t="shared" si="6"/>
        <v>0</v>
      </c>
      <c r="G104" s="35"/>
      <c r="H104" s="35">
        <f t="shared" si="7"/>
        <v>0</v>
      </c>
      <c r="I104" s="35"/>
      <c r="J104" s="35">
        <f t="shared" si="8"/>
        <v>0</v>
      </c>
      <c r="K104" s="35"/>
      <c r="L104" s="35">
        <f t="shared" si="9"/>
        <v>0</v>
      </c>
      <c r="S104" s="38">
        <f t="shared" si="10"/>
        <v>0</v>
      </c>
    </row>
    <row r="105" spans="1:19">
      <c r="A105" s="24" t="s">
        <v>18</v>
      </c>
      <c r="C105" s="6"/>
      <c r="D105" s="35"/>
      <c r="E105" s="35"/>
      <c r="F105" s="35">
        <f t="shared" si="6"/>
        <v>0</v>
      </c>
      <c r="G105" s="36">
        <f>SUM(G106:G108)</f>
        <v>47503.85</v>
      </c>
      <c r="H105" s="36">
        <f t="shared" si="7"/>
        <v>47503.85</v>
      </c>
      <c r="I105" s="36">
        <f>SUM(I106:I108)</f>
        <v>137478.85</v>
      </c>
      <c r="J105" s="36">
        <f t="shared" si="8"/>
        <v>89975</v>
      </c>
      <c r="K105" s="36">
        <f>SUM(K106:K108)</f>
        <v>160642.31</v>
      </c>
      <c r="L105" s="36">
        <f t="shared" si="9"/>
        <v>23163.459999999992</v>
      </c>
      <c r="S105" s="38">
        <f t="shared" si="10"/>
        <v>160642.31</v>
      </c>
    </row>
    <row r="106" spans="1:19">
      <c r="A106" s="26" t="s">
        <v>152</v>
      </c>
      <c r="C106" s="6">
        <v>0</v>
      </c>
      <c r="D106" s="35">
        <v>0</v>
      </c>
      <c r="E106" s="35">
        <v>0</v>
      </c>
      <c r="F106" s="35">
        <f t="shared" si="6"/>
        <v>0</v>
      </c>
      <c r="G106" s="35">
        <v>0</v>
      </c>
      <c r="H106" s="35">
        <f t="shared" si="7"/>
        <v>0</v>
      </c>
      <c r="I106" s="35">
        <v>89975</v>
      </c>
      <c r="J106" s="35">
        <f t="shared" si="8"/>
        <v>89975</v>
      </c>
      <c r="K106" s="35">
        <v>89975</v>
      </c>
      <c r="L106" s="35">
        <f t="shared" si="9"/>
        <v>0</v>
      </c>
      <c r="S106" s="39">
        <f t="shared" si="10"/>
        <v>89975</v>
      </c>
    </row>
    <row r="107" spans="1:19">
      <c r="A107" s="8" t="s">
        <v>153</v>
      </c>
      <c r="C107" s="6">
        <v>0</v>
      </c>
      <c r="D107" s="35">
        <v>0</v>
      </c>
      <c r="E107" s="35">
        <v>0</v>
      </c>
      <c r="F107" s="35">
        <f t="shared" si="6"/>
        <v>0</v>
      </c>
      <c r="G107" s="35">
        <v>47503.85</v>
      </c>
      <c r="H107" s="35">
        <f t="shared" si="7"/>
        <v>47503.85</v>
      </c>
      <c r="I107" s="35">
        <v>47503.85</v>
      </c>
      <c r="J107" s="35">
        <f t="shared" si="8"/>
        <v>0</v>
      </c>
      <c r="K107" s="35">
        <v>70667.31</v>
      </c>
      <c r="L107" s="35">
        <f t="shared" si="9"/>
        <v>23163.46</v>
      </c>
      <c r="S107" s="39">
        <f t="shared" si="10"/>
        <v>70667.31</v>
      </c>
    </row>
    <row r="108" spans="1:19">
      <c r="A108" s="8" t="s">
        <v>154</v>
      </c>
      <c r="C108" s="6">
        <v>0</v>
      </c>
      <c r="D108" s="35">
        <v>0</v>
      </c>
      <c r="E108" s="35">
        <v>0</v>
      </c>
      <c r="F108" s="35">
        <f t="shared" si="6"/>
        <v>0</v>
      </c>
      <c r="G108" s="35">
        <v>0</v>
      </c>
      <c r="H108" s="35">
        <f t="shared" si="7"/>
        <v>0</v>
      </c>
      <c r="I108" s="35">
        <v>0</v>
      </c>
      <c r="J108" s="35">
        <f t="shared" si="8"/>
        <v>0</v>
      </c>
      <c r="K108" s="35">
        <v>0</v>
      </c>
      <c r="L108" s="35">
        <f t="shared" si="9"/>
        <v>0</v>
      </c>
      <c r="S108" s="39">
        <f t="shared" si="10"/>
        <v>0</v>
      </c>
    </row>
    <row r="109" spans="1:19">
      <c r="A109" s="8"/>
      <c r="C109" s="6"/>
      <c r="D109" s="35"/>
      <c r="E109" s="35"/>
      <c r="F109" s="35">
        <f t="shared" si="6"/>
        <v>0</v>
      </c>
      <c r="G109" s="35"/>
      <c r="H109" s="35">
        <f t="shared" si="7"/>
        <v>0</v>
      </c>
      <c r="I109" s="35"/>
      <c r="J109" s="35">
        <f t="shared" si="8"/>
        <v>0</v>
      </c>
      <c r="K109" s="35"/>
      <c r="L109" s="35">
        <f t="shared" si="9"/>
        <v>0</v>
      </c>
      <c r="S109" s="39">
        <f t="shared" si="10"/>
        <v>0</v>
      </c>
    </row>
    <row r="110" spans="1:19" ht="30">
      <c r="A110" s="24" t="s">
        <v>19</v>
      </c>
      <c r="C110" s="6"/>
      <c r="D110" s="36">
        <f>SUM(D111:D114)</f>
        <v>13666</v>
      </c>
      <c r="E110" s="36">
        <f>SUM(E111:E114)</f>
        <v>76759.070000000007</v>
      </c>
      <c r="F110" s="36">
        <f t="shared" si="6"/>
        <v>63093.070000000007</v>
      </c>
      <c r="G110" s="36">
        <f>SUM(G111:G114)</f>
        <v>756160.59000000008</v>
      </c>
      <c r="H110" s="36">
        <f t="shared" si="7"/>
        <v>679401.52</v>
      </c>
      <c r="I110" s="36">
        <f>SUM(I111:I114)</f>
        <v>935349.22000000009</v>
      </c>
      <c r="J110" s="36">
        <f t="shared" si="8"/>
        <v>179188.63000000012</v>
      </c>
      <c r="K110" s="36">
        <f>SUM(K111:K114)</f>
        <v>983611.22000000009</v>
      </c>
      <c r="L110" s="36">
        <f t="shared" si="9"/>
        <v>48262</v>
      </c>
      <c r="S110" s="38">
        <f t="shared" si="10"/>
        <v>983611.2200000002</v>
      </c>
    </row>
    <row r="111" spans="1:19">
      <c r="A111" s="26" t="s">
        <v>155</v>
      </c>
      <c r="C111" s="6">
        <v>0</v>
      </c>
      <c r="D111" s="35">
        <v>0</v>
      </c>
      <c r="E111" s="35">
        <v>0</v>
      </c>
      <c r="F111" s="35">
        <f t="shared" si="6"/>
        <v>0</v>
      </c>
      <c r="G111" s="35">
        <v>0</v>
      </c>
      <c r="H111" s="35">
        <f t="shared" si="7"/>
        <v>0</v>
      </c>
      <c r="I111" s="35">
        <v>6407.4</v>
      </c>
      <c r="J111" s="35">
        <f t="shared" si="8"/>
        <v>6407.4</v>
      </c>
      <c r="K111" s="35">
        <v>6407.4</v>
      </c>
      <c r="L111" s="35">
        <f t="shared" si="9"/>
        <v>0</v>
      </c>
      <c r="S111" s="39">
        <f t="shared" si="10"/>
        <v>6407.4</v>
      </c>
    </row>
    <row r="112" spans="1:19" ht="30">
      <c r="A112" s="26" t="s">
        <v>156</v>
      </c>
      <c r="C112" s="6">
        <v>0</v>
      </c>
      <c r="D112" s="35">
        <v>0</v>
      </c>
      <c r="E112" s="35">
        <v>63093.07</v>
      </c>
      <c r="F112" s="35">
        <f t="shared" si="6"/>
        <v>63093.07</v>
      </c>
      <c r="G112" s="35">
        <v>730800.79</v>
      </c>
      <c r="H112" s="35">
        <f t="shared" si="7"/>
        <v>667707.72000000009</v>
      </c>
      <c r="I112" s="35">
        <v>903492.02</v>
      </c>
      <c r="J112" s="35">
        <f t="shared" si="8"/>
        <v>172691.22999999998</v>
      </c>
      <c r="K112" s="35">
        <v>951754.02</v>
      </c>
      <c r="L112" s="35">
        <f t="shared" si="9"/>
        <v>48262</v>
      </c>
      <c r="S112" s="39">
        <f t="shared" si="10"/>
        <v>951754.02</v>
      </c>
    </row>
    <row r="113" spans="1:19" ht="30">
      <c r="A113" s="8" t="s">
        <v>199</v>
      </c>
      <c r="C113" s="6"/>
      <c r="D113" s="35"/>
      <c r="E113" s="35"/>
      <c r="F113" s="35">
        <f t="shared" si="6"/>
        <v>0</v>
      </c>
      <c r="G113" s="35">
        <v>11693.8</v>
      </c>
      <c r="H113" s="35">
        <f t="shared" si="7"/>
        <v>11693.8</v>
      </c>
      <c r="I113" s="35">
        <v>11693.8</v>
      </c>
      <c r="J113" s="35">
        <f t="shared" si="8"/>
        <v>0</v>
      </c>
      <c r="K113" s="35">
        <v>11693.8</v>
      </c>
      <c r="L113" s="35">
        <f t="shared" si="9"/>
        <v>0</v>
      </c>
      <c r="S113" s="39">
        <f t="shared" si="10"/>
        <v>11693.8</v>
      </c>
    </row>
    <row r="114" spans="1:19" ht="30">
      <c r="A114" s="8" t="s">
        <v>157</v>
      </c>
      <c r="C114" s="6">
        <v>0</v>
      </c>
      <c r="D114" s="35">
        <v>13666</v>
      </c>
      <c r="E114" s="35">
        <v>13666</v>
      </c>
      <c r="F114" s="35">
        <f t="shared" si="6"/>
        <v>0</v>
      </c>
      <c r="G114" s="35">
        <v>13666</v>
      </c>
      <c r="H114" s="35">
        <f t="shared" si="7"/>
        <v>0</v>
      </c>
      <c r="I114" s="35">
        <v>13756</v>
      </c>
      <c r="J114" s="35">
        <f t="shared" si="8"/>
        <v>90</v>
      </c>
      <c r="K114" s="35">
        <v>13756</v>
      </c>
      <c r="L114" s="35">
        <f t="shared" si="9"/>
        <v>0</v>
      </c>
      <c r="S114" s="39">
        <f t="shared" si="10"/>
        <v>13756</v>
      </c>
    </row>
    <row r="115" spans="1:19">
      <c r="A115" s="8"/>
      <c r="C115" s="6"/>
      <c r="D115" s="35"/>
      <c r="E115" s="35"/>
      <c r="F115" s="35">
        <f t="shared" si="6"/>
        <v>0</v>
      </c>
      <c r="G115" s="35"/>
      <c r="H115" s="35">
        <f t="shared" si="7"/>
        <v>0</v>
      </c>
      <c r="I115" s="35"/>
      <c r="J115" s="35">
        <f t="shared" si="8"/>
        <v>0</v>
      </c>
      <c r="K115" s="35"/>
      <c r="L115" s="35">
        <f t="shared" si="9"/>
        <v>0</v>
      </c>
      <c r="S115" s="39">
        <f t="shared" si="10"/>
        <v>0</v>
      </c>
    </row>
    <row r="116" spans="1:19">
      <c r="A116" s="24" t="s">
        <v>20</v>
      </c>
      <c r="C116" s="6"/>
      <c r="D116" s="35"/>
      <c r="E116" s="35"/>
      <c r="F116" s="35">
        <f t="shared" si="6"/>
        <v>0</v>
      </c>
      <c r="G116" s="35"/>
      <c r="H116" s="35">
        <f t="shared" si="7"/>
        <v>0</v>
      </c>
      <c r="I116" s="35"/>
      <c r="J116" s="35">
        <f t="shared" si="8"/>
        <v>0</v>
      </c>
      <c r="K116" s="35"/>
      <c r="L116" s="35">
        <f t="shared" si="9"/>
        <v>0</v>
      </c>
      <c r="S116" s="39">
        <f t="shared" si="10"/>
        <v>0</v>
      </c>
    </row>
    <row r="117" spans="1:19" ht="30">
      <c r="A117" s="26" t="s">
        <v>158</v>
      </c>
      <c r="C117" s="6">
        <v>0</v>
      </c>
      <c r="D117" s="35">
        <v>0</v>
      </c>
      <c r="E117" s="35">
        <v>0</v>
      </c>
      <c r="F117" s="35">
        <f t="shared" si="6"/>
        <v>0</v>
      </c>
      <c r="G117" s="35">
        <v>0</v>
      </c>
      <c r="H117" s="35">
        <f t="shared" si="7"/>
        <v>0</v>
      </c>
      <c r="I117" s="35">
        <v>0</v>
      </c>
      <c r="J117" s="35">
        <f t="shared" si="8"/>
        <v>0</v>
      </c>
      <c r="K117" s="35">
        <v>0</v>
      </c>
      <c r="L117" s="35">
        <f t="shared" si="9"/>
        <v>0</v>
      </c>
      <c r="S117" s="39">
        <f t="shared" si="10"/>
        <v>0</v>
      </c>
    </row>
    <row r="118" spans="1:19">
      <c r="A118" s="24"/>
      <c r="C118" s="6"/>
      <c r="D118" s="35"/>
      <c r="E118" s="35"/>
      <c r="F118" s="35">
        <f t="shared" si="6"/>
        <v>0</v>
      </c>
      <c r="G118" s="35"/>
      <c r="H118" s="35">
        <f t="shared" si="7"/>
        <v>0</v>
      </c>
      <c r="I118" s="35"/>
      <c r="J118" s="35">
        <f t="shared" si="8"/>
        <v>0</v>
      </c>
      <c r="K118" s="35"/>
      <c r="L118" s="35">
        <f t="shared" si="9"/>
        <v>0</v>
      </c>
      <c r="S118" s="39">
        <f t="shared" si="10"/>
        <v>0</v>
      </c>
    </row>
    <row r="119" spans="1:19" ht="30">
      <c r="A119" s="24" t="s">
        <v>21</v>
      </c>
      <c r="C119" s="6"/>
      <c r="D119" s="35"/>
      <c r="E119" s="35"/>
      <c r="F119" s="35">
        <f t="shared" si="6"/>
        <v>0</v>
      </c>
      <c r="G119" s="36">
        <f>SUM(G120:G122)</f>
        <v>61829.78</v>
      </c>
      <c r="H119" s="35">
        <f t="shared" si="7"/>
        <v>61829.78</v>
      </c>
      <c r="I119" s="36">
        <f>SUM(I120:I122)</f>
        <v>290123.28000000003</v>
      </c>
      <c r="J119" s="35">
        <f t="shared" si="8"/>
        <v>228293.50000000003</v>
      </c>
      <c r="K119" s="36">
        <f>SUM(K120:K122)</f>
        <v>290123.28000000003</v>
      </c>
      <c r="L119" s="35">
        <f t="shared" si="9"/>
        <v>0</v>
      </c>
      <c r="S119" s="39">
        <f t="shared" si="10"/>
        <v>290123.28000000003</v>
      </c>
    </row>
    <row r="120" spans="1:19">
      <c r="A120" s="26" t="s">
        <v>159</v>
      </c>
      <c r="C120" s="6">
        <v>0</v>
      </c>
      <c r="D120" s="35">
        <v>0</v>
      </c>
      <c r="E120" s="35">
        <v>0</v>
      </c>
      <c r="F120" s="35">
        <f t="shared" si="6"/>
        <v>0</v>
      </c>
      <c r="G120" s="35">
        <v>38170.78</v>
      </c>
      <c r="H120" s="35">
        <f t="shared" si="7"/>
        <v>38170.78</v>
      </c>
      <c r="I120" s="35">
        <v>79706.78</v>
      </c>
      <c r="J120" s="35">
        <f t="shared" si="8"/>
        <v>41536</v>
      </c>
      <c r="K120" s="35">
        <v>79706.78</v>
      </c>
      <c r="L120" s="35">
        <f t="shared" si="9"/>
        <v>0</v>
      </c>
      <c r="S120" s="39">
        <f t="shared" si="10"/>
        <v>79706.78</v>
      </c>
    </row>
    <row r="121" spans="1:19">
      <c r="A121" s="26" t="s">
        <v>160</v>
      </c>
      <c r="C121" s="6">
        <v>0</v>
      </c>
      <c r="D121" s="35">
        <v>0</v>
      </c>
      <c r="E121" s="35">
        <v>0</v>
      </c>
      <c r="F121" s="35">
        <f t="shared" si="6"/>
        <v>0</v>
      </c>
      <c r="G121" s="35">
        <v>0</v>
      </c>
      <c r="H121" s="35">
        <f t="shared" si="7"/>
        <v>0</v>
      </c>
      <c r="I121" s="35">
        <v>0</v>
      </c>
      <c r="J121" s="35">
        <f t="shared" si="8"/>
        <v>0</v>
      </c>
      <c r="K121" s="35">
        <v>0</v>
      </c>
      <c r="L121" s="35">
        <f t="shared" si="9"/>
        <v>0</v>
      </c>
      <c r="S121" s="39">
        <f t="shared" si="10"/>
        <v>0</v>
      </c>
    </row>
    <row r="122" spans="1:19">
      <c r="A122" s="26" t="s">
        <v>161</v>
      </c>
      <c r="C122" s="6">
        <v>0</v>
      </c>
      <c r="D122" s="35">
        <v>0</v>
      </c>
      <c r="E122" s="35">
        <v>0</v>
      </c>
      <c r="F122" s="35">
        <f t="shared" si="6"/>
        <v>0</v>
      </c>
      <c r="G122" s="35">
        <v>23659</v>
      </c>
      <c r="H122" s="35">
        <f t="shared" si="7"/>
        <v>23659</v>
      </c>
      <c r="I122" s="35">
        <v>210416.5</v>
      </c>
      <c r="J122" s="35">
        <f t="shared" si="8"/>
        <v>186757.5</v>
      </c>
      <c r="K122" s="35">
        <v>210416.5</v>
      </c>
      <c r="L122" s="35">
        <f t="shared" si="9"/>
        <v>0</v>
      </c>
      <c r="S122" s="39">
        <f t="shared" si="10"/>
        <v>210416.5</v>
      </c>
    </row>
    <row r="123" spans="1:19">
      <c r="A123" s="24"/>
      <c r="C123" s="6"/>
      <c r="D123" s="35"/>
      <c r="E123" s="35"/>
      <c r="F123" s="35">
        <f t="shared" si="6"/>
        <v>0</v>
      </c>
      <c r="G123" s="35"/>
      <c r="H123" s="35">
        <f t="shared" si="7"/>
        <v>0</v>
      </c>
      <c r="I123" s="35"/>
      <c r="J123" s="35">
        <f t="shared" si="8"/>
        <v>0</v>
      </c>
      <c r="K123" s="35"/>
      <c r="L123" s="35">
        <f t="shared" si="9"/>
        <v>0</v>
      </c>
      <c r="S123" s="39">
        <f t="shared" si="10"/>
        <v>0</v>
      </c>
    </row>
    <row r="124" spans="1:19" ht="30">
      <c r="A124" s="24" t="s">
        <v>22</v>
      </c>
      <c r="C124" s="6"/>
      <c r="D124" s="35"/>
      <c r="E124" s="36">
        <f>SUM(E125:E133)</f>
        <v>101986.22</v>
      </c>
      <c r="F124" s="36">
        <f t="shared" si="6"/>
        <v>101986.22</v>
      </c>
      <c r="G124" s="36">
        <f>SUM(G125:G133)</f>
        <v>121366.5</v>
      </c>
      <c r="H124" s="36">
        <f t="shared" si="7"/>
        <v>19380.28</v>
      </c>
      <c r="I124" s="36">
        <f>SUM(I125:I133)</f>
        <v>464033.52</v>
      </c>
      <c r="J124" s="36">
        <f t="shared" si="8"/>
        <v>342667.02</v>
      </c>
      <c r="K124" s="36">
        <f>SUM(K125:K133)</f>
        <v>483452.73</v>
      </c>
      <c r="L124" s="36">
        <f t="shared" si="9"/>
        <v>19419.209999999963</v>
      </c>
      <c r="S124" s="38">
        <f t="shared" si="10"/>
        <v>483452.73</v>
      </c>
    </row>
    <row r="125" spans="1:19">
      <c r="A125" s="26" t="s">
        <v>162</v>
      </c>
      <c r="C125" s="6">
        <v>0</v>
      </c>
      <c r="D125" s="35">
        <v>0</v>
      </c>
      <c r="E125" s="35">
        <v>0</v>
      </c>
      <c r="F125" s="35">
        <f t="shared" si="6"/>
        <v>0</v>
      </c>
      <c r="G125" s="35">
        <v>0</v>
      </c>
      <c r="H125" s="35">
        <f t="shared" si="7"/>
        <v>0</v>
      </c>
      <c r="I125" s="35">
        <v>0</v>
      </c>
      <c r="J125" s="35">
        <f t="shared" si="8"/>
        <v>0</v>
      </c>
      <c r="K125" s="35">
        <v>0</v>
      </c>
      <c r="L125" s="35">
        <f t="shared" si="9"/>
        <v>0</v>
      </c>
      <c r="S125" s="38">
        <f t="shared" si="10"/>
        <v>0</v>
      </c>
    </row>
    <row r="126" spans="1:19">
      <c r="A126" s="8" t="s">
        <v>200</v>
      </c>
      <c r="C126" s="6"/>
      <c r="D126" s="35"/>
      <c r="E126" s="35"/>
      <c r="F126" s="35">
        <f t="shared" si="6"/>
        <v>0</v>
      </c>
      <c r="G126" s="35">
        <v>0</v>
      </c>
      <c r="H126" s="35">
        <f t="shared" si="7"/>
        <v>0</v>
      </c>
      <c r="I126" s="35">
        <v>67968</v>
      </c>
      <c r="J126" s="35">
        <f t="shared" si="8"/>
        <v>67968</v>
      </c>
      <c r="K126" s="35">
        <v>67968</v>
      </c>
      <c r="L126" s="35">
        <f t="shared" si="9"/>
        <v>0</v>
      </c>
      <c r="S126" s="39">
        <f t="shared" si="10"/>
        <v>67968</v>
      </c>
    </row>
    <row r="127" spans="1:19" ht="30">
      <c r="A127" s="8" t="s">
        <v>201</v>
      </c>
      <c r="C127" s="6"/>
      <c r="D127" s="35"/>
      <c r="E127" s="35"/>
      <c r="F127" s="35">
        <f t="shared" si="6"/>
        <v>0</v>
      </c>
      <c r="G127" s="35">
        <v>0</v>
      </c>
      <c r="H127" s="35">
        <f t="shared" si="7"/>
        <v>0</v>
      </c>
      <c r="I127" s="35">
        <v>42915.42</v>
      </c>
      <c r="J127" s="35">
        <f t="shared" si="8"/>
        <v>42915.42</v>
      </c>
      <c r="K127" s="35">
        <v>42915.42</v>
      </c>
      <c r="L127" s="35">
        <f t="shared" si="9"/>
        <v>0</v>
      </c>
      <c r="S127" s="39">
        <f t="shared" si="10"/>
        <v>42915.42</v>
      </c>
    </row>
    <row r="128" spans="1:19">
      <c r="A128" s="26" t="s">
        <v>163</v>
      </c>
      <c r="C128" s="6">
        <v>0</v>
      </c>
      <c r="D128" s="35">
        <v>0</v>
      </c>
      <c r="E128" s="35">
        <v>0</v>
      </c>
      <c r="F128" s="35">
        <f t="shared" si="6"/>
        <v>0</v>
      </c>
      <c r="G128" s="35">
        <v>0</v>
      </c>
      <c r="H128" s="35">
        <f t="shared" si="7"/>
        <v>0</v>
      </c>
      <c r="I128" s="35">
        <v>7345.5</v>
      </c>
      <c r="J128" s="35">
        <f t="shared" si="8"/>
        <v>7345.5</v>
      </c>
      <c r="K128" s="35">
        <v>7345.5</v>
      </c>
      <c r="L128" s="35">
        <f t="shared" si="9"/>
        <v>0</v>
      </c>
      <c r="S128" s="39">
        <f t="shared" si="10"/>
        <v>7345.5</v>
      </c>
    </row>
    <row r="129" spans="1:19">
      <c r="A129" s="26" t="s">
        <v>164</v>
      </c>
      <c r="C129" s="6">
        <v>0</v>
      </c>
      <c r="D129" s="35">
        <v>0</v>
      </c>
      <c r="E129" s="35">
        <v>0</v>
      </c>
      <c r="F129" s="35">
        <f t="shared" si="6"/>
        <v>0</v>
      </c>
      <c r="G129" s="35">
        <v>0</v>
      </c>
      <c r="H129" s="35">
        <f t="shared" si="7"/>
        <v>0</v>
      </c>
      <c r="I129" s="35">
        <v>0</v>
      </c>
      <c r="J129" s="35">
        <f t="shared" si="8"/>
        <v>0</v>
      </c>
      <c r="K129" s="35">
        <v>0</v>
      </c>
      <c r="L129" s="35">
        <f t="shared" si="9"/>
        <v>0</v>
      </c>
      <c r="S129" s="39">
        <f t="shared" si="10"/>
        <v>0</v>
      </c>
    </row>
    <row r="130" spans="1:19">
      <c r="A130" s="26" t="s">
        <v>165</v>
      </c>
      <c r="C130" s="6">
        <v>0</v>
      </c>
      <c r="D130" s="35">
        <v>0</v>
      </c>
      <c r="E130" s="35">
        <v>101986.22</v>
      </c>
      <c r="F130" s="35">
        <f t="shared" si="6"/>
        <v>101986.22</v>
      </c>
      <c r="G130" s="35">
        <v>120080.3</v>
      </c>
      <c r="H130" s="35">
        <f t="shared" si="7"/>
        <v>18094.080000000002</v>
      </c>
      <c r="I130" s="35">
        <v>288940.40000000002</v>
      </c>
      <c r="J130" s="35">
        <f t="shared" si="8"/>
        <v>168860.10000000003</v>
      </c>
      <c r="K130" s="35">
        <v>308359.61</v>
      </c>
      <c r="L130" s="35">
        <f t="shared" si="9"/>
        <v>19419.209999999963</v>
      </c>
      <c r="S130" s="39">
        <f t="shared" si="10"/>
        <v>308359.61</v>
      </c>
    </row>
    <row r="131" spans="1:19" ht="30">
      <c r="A131" s="8" t="s">
        <v>202</v>
      </c>
      <c r="C131" s="6"/>
      <c r="D131" s="35"/>
      <c r="E131" s="35"/>
      <c r="F131" s="35">
        <f t="shared" si="6"/>
        <v>0</v>
      </c>
      <c r="G131" s="35">
        <v>0</v>
      </c>
      <c r="H131" s="35">
        <f t="shared" si="7"/>
        <v>0</v>
      </c>
      <c r="I131" s="35">
        <v>55578</v>
      </c>
      <c r="J131" s="35">
        <f t="shared" si="8"/>
        <v>55578</v>
      </c>
      <c r="K131" s="35">
        <v>55578</v>
      </c>
      <c r="L131" s="35">
        <f t="shared" si="9"/>
        <v>0</v>
      </c>
      <c r="S131" s="39">
        <f t="shared" si="10"/>
        <v>55578</v>
      </c>
    </row>
    <row r="132" spans="1:19">
      <c r="A132" s="26" t="s">
        <v>166</v>
      </c>
      <c r="C132" s="6">
        <v>0</v>
      </c>
      <c r="D132" s="35">
        <v>0</v>
      </c>
      <c r="E132" s="35">
        <v>0</v>
      </c>
      <c r="F132" s="35">
        <f t="shared" si="6"/>
        <v>0</v>
      </c>
      <c r="G132" s="35">
        <v>1286.2</v>
      </c>
      <c r="H132" s="35">
        <f t="shared" si="7"/>
        <v>1286.2</v>
      </c>
      <c r="I132" s="35">
        <v>1286.2</v>
      </c>
      <c r="J132" s="35">
        <f t="shared" si="8"/>
        <v>0</v>
      </c>
      <c r="K132" s="35">
        <v>1286.2</v>
      </c>
      <c r="L132" s="35">
        <f t="shared" si="9"/>
        <v>0</v>
      </c>
      <c r="S132" s="39">
        <f t="shared" si="10"/>
        <v>1286.2</v>
      </c>
    </row>
    <row r="133" spans="1:19">
      <c r="A133" s="8" t="s">
        <v>167</v>
      </c>
      <c r="C133" s="6">
        <v>0</v>
      </c>
      <c r="D133" s="35">
        <v>0</v>
      </c>
      <c r="E133" s="35">
        <v>0</v>
      </c>
      <c r="F133" s="35">
        <f t="shared" si="6"/>
        <v>0</v>
      </c>
      <c r="G133" s="35">
        <v>0</v>
      </c>
      <c r="H133" s="35">
        <f t="shared" si="7"/>
        <v>0</v>
      </c>
      <c r="I133" s="35">
        <v>0</v>
      </c>
      <c r="J133" s="35">
        <f t="shared" si="8"/>
        <v>0</v>
      </c>
      <c r="K133" s="35">
        <v>0</v>
      </c>
      <c r="L133" s="35">
        <f t="shared" si="9"/>
        <v>0</v>
      </c>
      <c r="S133" s="39">
        <f t="shared" si="10"/>
        <v>0</v>
      </c>
    </row>
    <row r="134" spans="1:19">
      <c r="A134" s="24"/>
      <c r="C134" s="6"/>
      <c r="D134" s="35"/>
      <c r="E134" s="35"/>
      <c r="F134" s="35">
        <f t="shared" si="6"/>
        <v>0</v>
      </c>
      <c r="G134" s="35"/>
      <c r="H134" s="35">
        <f t="shared" si="7"/>
        <v>0</v>
      </c>
      <c r="I134" s="35"/>
      <c r="J134" s="35">
        <f t="shared" si="8"/>
        <v>0</v>
      </c>
      <c r="K134" s="35"/>
      <c r="L134" s="35">
        <f t="shared" si="9"/>
        <v>0</v>
      </c>
      <c r="S134" s="39">
        <f t="shared" si="10"/>
        <v>0</v>
      </c>
    </row>
    <row r="135" spans="1:19" ht="30">
      <c r="A135" s="24" t="s">
        <v>23</v>
      </c>
      <c r="C135" s="6"/>
      <c r="D135" s="35"/>
      <c r="E135" s="36">
        <f>SUM(E136:E143)</f>
        <v>349272.6</v>
      </c>
      <c r="F135" s="36">
        <f t="shared" si="6"/>
        <v>349272.6</v>
      </c>
      <c r="G135" s="36">
        <f>SUM(G136:G143)</f>
        <v>439732.63</v>
      </c>
      <c r="H135" s="36">
        <f t="shared" si="7"/>
        <v>90460.030000000028</v>
      </c>
      <c r="I135" s="36">
        <f>SUM(I136:I143)</f>
        <v>1326765.04</v>
      </c>
      <c r="J135" s="36">
        <f t="shared" si="8"/>
        <v>887032.41</v>
      </c>
      <c r="K135" s="36">
        <f>SUM(K136:K143)</f>
        <v>1743215.04</v>
      </c>
      <c r="L135" s="36">
        <f t="shared" si="9"/>
        <v>416449.99999999988</v>
      </c>
      <c r="S135" s="38">
        <f t="shared" si="10"/>
        <v>1743215.04</v>
      </c>
    </row>
    <row r="136" spans="1:19">
      <c r="A136" s="26" t="s">
        <v>168</v>
      </c>
      <c r="C136" s="6">
        <v>0</v>
      </c>
      <c r="D136" s="35">
        <v>0</v>
      </c>
      <c r="E136" s="35">
        <v>325000</v>
      </c>
      <c r="F136" s="35">
        <f t="shared" si="6"/>
        <v>325000</v>
      </c>
      <c r="G136" s="35">
        <v>325000</v>
      </c>
      <c r="H136" s="35">
        <f t="shared" si="7"/>
        <v>0</v>
      </c>
      <c r="I136" s="35">
        <v>975000</v>
      </c>
      <c r="J136" s="35">
        <f t="shared" si="8"/>
        <v>650000</v>
      </c>
      <c r="K136" s="35">
        <v>1300000</v>
      </c>
      <c r="L136" s="35">
        <f t="shared" si="9"/>
        <v>325000</v>
      </c>
      <c r="S136" s="39">
        <f t="shared" si="10"/>
        <v>1300000</v>
      </c>
    </row>
    <row r="137" spans="1:19">
      <c r="A137" s="26" t="s">
        <v>169</v>
      </c>
      <c r="C137" s="6">
        <v>0</v>
      </c>
      <c r="D137" s="35">
        <v>0</v>
      </c>
      <c r="E137" s="35">
        <v>0</v>
      </c>
      <c r="F137" s="35">
        <f t="shared" si="6"/>
        <v>0</v>
      </c>
      <c r="G137" s="35">
        <v>27540</v>
      </c>
      <c r="H137" s="35">
        <f t="shared" si="7"/>
        <v>27540</v>
      </c>
      <c r="I137" s="35">
        <v>120840</v>
      </c>
      <c r="J137" s="35">
        <f t="shared" si="8"/>
        <v>93300</v>
      </c>
      <c r="K137" s="35">
        <v>120840</v>
      </c>
      <c r="L137" s="35">
        <f t="shared" si="9"/>
        <v>0</v>
      </c>
      <c r="S137" s="39">
        <f t="shared" si="10"/>
        <v>120840</v>
      </c>
    </row>
    <row r="138" spans="1:19">
      <c r="A138" s="8" t="s">
        <v>203</v>
      </c>
      <c r="C138" s="6"/>
      <c r="D138" s="35"/>
      <c r="E138" s="35"/>
      <c r="F138" s="35">
        <f t="shared" ref="F138:F201" si="11">SUM(E138-D138-C138)</f>
        <v>0</v>
      </c>
      <c r="G138" s="35">
        <v>19000.02</v>
      </c>
      <c r="H138" s="35">
        <f t="shared" ref="H138:H201" si="12">SUM(G138-C138-D138-F138)</f>
        <v>19000.02</v>
      </c>
      <c r="I138" s="35">
        <v>19000.02</v>
      </c>
      <c r="J138" s="35">
        <f t="shared" ref="J138:J201" si="13">SUM(I138-C138-D138-F138-H138)</f>
        <v>0</v>
      </c>
      <c r="K138" s="35">
        <v>19000.02</v>
      </c>
      <c r="L138" s="35">
        <f t="shared" ref="L138:L201" si="14">SUM(K138-C138-D138-F138-H138-J138)</f>
        <v>0</v>
      </c>
      <c r="S138" s="39">
        <f t="shared" ref="S138:S201" si="15">+C138+D138+F138+H138+J138+L138+M138+N138+O138+P138+Q138+R138</f>
        <v>19000.02</v>
      </c>
    </row>
    <row r="139" spans="1:19">
      <c r="A139" s="8" t="s">
        <v>204</v>
      </c>
      <c r="C139" s="6"/>
      <c r="D139" s="35"/>
      <c r="E139" s="35"/>
      <c r="F139" s="35">
        <f t="shared" si="11"/>
        <v>0</v>
      </c>
      <c r="G139" s="35">
        <v>749.99</v>
      </c>
      <c r="H139" s="35">
        <f t="shared" si="12"/>
        <v>749.99</v>
      </c>
      <c r="I139" s="35">
        <v>749.99</v>
      </c>
      <c r="J139" s="35">
        <f t="shared" si="13"/>
        <v>0</v>
      </c>
      <c r="K139" s="35">
        <v>749.99</v>
      </c>
      <c r="L139" s="35">
        <f t="shared" si="14"/>
        <v>0</v>
      </c>
      <c r="S139" s="39">
        <f t="shared" si="15"/>
        <v>749.99</v>
      </c>
    </row>
    <row r="140" spans="1:19" ht="30">
      <c r="A140" s="26" t="s">
        <v>170</v>
      </c>
      <c r="C140" s="6">
        <v>0</v>
      </c>
      <c r="D140" s="35">
        <v>0</v>
      </c>
      <c r="E140" s="35">
        <v>0</v>
      </c>
      <c r="F140" s="35">
        <f t="shared" si="11"/>
        <v>0</v>
      </c>
      <c r="G140" s="35">
        <v>0</v>
      </c>
      <c r="H140" s="35">
        <f t="shared" si="12"/>
        <v>0</v>
      </c>
      <c r="I140" s="35">
        <v>250</v>
      </c>
      <c r="J140" s="35">
        <f t="shared" si="13"/>
        <v>250</v>
      </c>
      <c r="K140" s="35">
        <v>91700</v>
      </c>
      <c r="L140" s="35">
        <f t="shared" si="14"/>
        <v>91450</v>
      </c>
      <c r="S140" s="39">
        <f t="shared" si="15"/>
        <v>91700</v>
      </c>
    </row>
    <row r="141" spans="1:19" ht="30">
      <c r="A141" s="26" t="s">
        <v>171</v>
      </c>
      <c r="C141" s="6">
        <v>0</v>
      </c>
      <c r="D141" s="35">
        <v>0</v>
      </c>
      <c r="E141" s="35">
        <v>0</v>
      </c>
      <c r="F141" s="35">
        <f t="shared" si="11"/>
        <v>0</v>
      </c>
      <c r="G141" s="35">
        <v>0</v>
      </c>
      <c r="H141" s="35">
        <f t="shared" si="12"/>
        <v>0</v>
      </c>
      <c r="I141" s="35">
        <v>0</v>
      </c>
      <c r="J141" s="35">
        <f t="shared" si="13"/>
        <v>0</v>
      </c>
      <c r="K141" s="35">
        <v>0</v>
      </c>
      <c r="L141" s="35">
        <f t="shared" si="14"/>
        <v>0</v>
      </c>
      <c r="S141" s="39">
        <f t="shared" si="15"/>
        <v>0</v>
      </c>
    </row>
    <row r="142" spans="1:19" ht="45">
      <c r="A142" s="26" t="s">
        <v>172</v>
      </c>
      <c r="C142" s="6">
        <v>0</v>
      </c>
      <c r="D142" s="35">
        <v>0</v>
      </c>
      <c r="E142" s="35">
        <v>0</v>
      </c>
      <c r="F142" s="35">
        <f t="shared" si="11"/>
        <v>0</v>
      </c>
      <c r="G142" s="35">
        <v>0</v>
      </c>
      <c r="H142" s="35">
        <f t="shared" si="12"/>
        <v>0</v>
      </c>
      <c r="I142" s="35">
        <v>96282.41</v>
      </c>
      <c r="J142" s="35">
        <f t="shared" si="13"/>
        <v>96282.41</v>
      </c>
      <c r="K142" s="35">
        <v>96282.41</v>
      </c>
      <c r="L142" s="35">
        <f t="shared" si="14"/>
        <v>0</v>
      </c>
      <c r="S142" s="39">
        <f t="shared" si="15"/>
        <v>96282.41</v>
      </c>
    </row>
    <row r="143" spans="1:19" ht="30">
      <c r="A143" s="26" t="s">
        <v>173</v>
      </c>
      <c r="C143" s="6">
        <v>0</v>
      </c>
      <c r="D143" s="35">
        <v>0</v>
      </c>
      <c r="E143" s="35">
        <v>24272.6</v>
      </c>
      <c r="F143" s="35">
        <f t="shared" si="11"/>
        <v>24272.6</v>
      </c>
      <c r="G143" s="35">
        <v>67442.62</v>
      </c>
      <c r="H143" s="35">
        <f t="shared" si="12"/>
        <v>43170.02</v>
      </c>
      <c r="I143" s="35">
        <v>114642.62</v>
      </c>
      <c r="J143" s="35">
        <f t="shared" si="13"/>
        <v>47199.999999999993</v>
      </c>
      <c r="K143" s="35">
        <v>114642.62</v>
      </c>
      <c r="L143" s="35">
        <f t="shared" si="14"/>
        <v>0</v>
      </c>
      <c r="S143" s="39">
        <f t="shared" si="15"/>
        <v>114642.62</v>
      </c>
    </row>
    <row r="144" spans="1:19">
      <c r="A144" s="24"/>
      <c r="C144" s="6"/>
      <c r="D144" s="35"/>
      <c r="E144" s="35"/>
      <c r="F144" s="35">
        <f t="shared" si="11"/>
        <v>0</v>
      </c>
      <c r="G144" s="35"/>
      <c r="H144" s="35">
        <f t="shared" si="12"/>
        <v>0</v>
      </c>
      <c r="I144" s="35"/>
      <c r="J144" s="35">
        <f t="shared" si="13"/>
        <v>0</v>
      </c>
      <c r="K144" s="35"/>
      <c r="L144" s="35">
        <f t="shared" si="14"/>
        <v>0</v>
      </c>
      <c r="S144" s="39">
        <f t="shared" si="15"/>
        <v>0</v>
      </c>
    </row>
    <row r="145" spans="1:19" ht="45">
      <c r="A145" s="24" t="s">
        <v>39</v>
      </c>
      <c r="C145" s="6"/>
      <c r="D145" s="35"/>
      <c r="E145" s="35"/>
      <c r="F145" s="35">
        <f t="shared" si="11"/>
        <v>0</v>
      </c>
      <c r="G145" s="35"/>
      <c r="H145" s="35">
        <f t="shared" si="12"/>
        <v>0</v>
      </c>
      <c r="I145" s="35"/>
      <c r="J145" s="35">
        <f t="shared" si="13"/>
        <v>0</v>
      </c>
      <c r="K145" s="35"/>
      <c r="L145" s="35">
        <f t="shared" si="14"/>
        <v>0</v>
      </c>
      <c r="S145" s="39">
        <f t="shared" si="15"/>
        <v>0</v>
      </c>
    </row>
    <row r="146" spans="1:19">
      <c r="A146" s="24"/>
      <c r="C146" s="6"/>
      <c r="D146" s="35"/>
      <c r="E146" s="35"/>
      <c r="F146" s="35">
        <f t="shared" si="11"/>
        <v>0</v>
      </c>
      <c r="G146" s="35"/>
      <c r="H146" s="35">
        <f t="shared" si="12"/>
        <v>0</v>
      </c>
      <c r="I146" s="35"/>
      <c r="J146" s="35">
        <f t="shared" si="13"/>
        <v>0</v>
      </c>
      <c r="K146" s="35"/>
      <c r="L146" s="35">
        <f t="shared" si="14"/>
        <v>0</v>
      </c>
      <c r="S146" s="39">
        <f t="shared" si="15"/>
        <v>0</v>
      </c>
    </row>
    <row r="147" spans="1:19">
      <c r="A147" s="24" t="s">
        <v>24</v>
      </c>
      <c r="C147" s="6"/>
      <c r="D147" s="36">
        <f>SUM(D148:D155)</f>
        <v>26963</v>
      </c>
      <c r="E147" s="36">
        <f>SUM(E148:E155)</f>
        <v>263839.98</v>
      </c>
      <c r="F147" s="36">
        <f t="shared" si="11"/>
        <v>236876.97999999998</v>
      </c>
      <c r="G147" s="36">
        <f>SUM(G148:G155)</f>
        <v>1229124.6500000001</v>
      </c>
      <c r="H147" s="36">
        <f t="shared" si="12"/>
        <v>965284.67000000016</v>
      </c>
      <c r="I147" s="36">
        <f>SUM(I148:I154)</f>
        <v>1358574.05</v>
      </c>
      <c r="J147" s="36">
        <f t="shared" si="13"/>
        <v>129449.39999999991</v>
      </c>
      <c r="K147" s="36">
        <f>SUM(K148:K155)</f>
        <v>2670545.9099999997</v>
      </c>
      <c r="L147" s="36">
        <f t="shared" si="14"/>
        <v>1311971.8599999996</v>
      </c>
      <c r="S147" s="38">
        <f t="shared" si="15"/>
        <v>2670545.9099999997</v>
      </c>
    </row>
    <row r="148" spans="1:19">
      <c r="A148" s="26" t="s">
        <v>174</v>
      </c>
      <c r="C148" s="6">
        <v>0</v>
      </c>
      <c r="D148" s="35">
        <v>0</v>
      </c>
      <c r="E148" s="35">
        <v>0</v>
      </c>
      <c r="F148" s="35">
        <f t="shared" si="11"/>
        <v>0</v>
      </c>
      <c r="G148" s="35">
        <v>29275.8</v>
      </c>
      <c r="H148" s="35">
        <f t="shared" si="12"/>
        <v>29275.8</v>
      </c>
      <c r="I148" s="35">
        <v>29275.8</v>
      </c>
      <c r="J148" s="35">
        <f t="shared" si="13"/>
        <v>0</v>
      </c>
      <c r="K148" s="35">
        <v>29275.8</v>
      </c>
      <c r="L148" s="35">
        <f t="shared" si="14"/>
        <v>0</v>
      </c>
      <c r="S148" s="39">
        <f t="shared" si="15"/>
        <v>29275.8</v>
      </c>
    </row>
    <row r="149" spans="1:19" ht="30">
      <c r="A149" s="26" t="s">
        <v>175</v>
      </c>
      <c r="C149" s="6">
        <v>0</v>
      </c>
      <c r="D149" s="35">
        <v>0</v>
      </c>
      <c r="E149" s="35">
        <v>2781.26</v>
      </c>
      <c r="F149" s="35">
        <f t="shared" si="11"/>
        <v>2781.26</v>
      </c>
      <c r="G149" s="35">
        <v>401458.56</v>
      </c>
      <c r="H149" s="35">
        <f t="shared" si="12"/>
        <v>398677.3</v>
      </c>
      <c r="I149" s="35">
        <v>434233.62</v>
      </c>
      <c r="J149" s="35">
        <f t="shared" si="13"/>
        <v>32775.06</v>
      </c>
      <c r="K149" s="35">
        <v>1382447.48</v>
      </c>
      <c r="L149" s="35">
        <f t="shared" si="14"/>
        <v>948213.85999999987</v>
      </c>
      <c r="S149" s="39">
        <f t="shared" si="15"/>
        <v>1382447.48</v>
      </c>
    </row>
    <row r="150" spans="1:19" ht="30">
      <c r="A150" s="26" t="s">
        <v>176</v>
      </c>
      <c r="C150" s="6">
        <v>0</v>
      </c>
      <c r="D150" s="35">
        <v>0</v>
      </c>
      <c r="E150" s="35">
        <v>0</v>
      </c>
      <c r="F150" s="35">
        <f t="shared" si="11"/>
        <v>0</v>
      </c>
      <c r="G150" s="35">
        <v>0</v>
      </c>
      <c r="H150" s="35">
        <f t="shared" si="12"/>
        <v>0</v>
      </c>
      <c r="I150" s="35">
        <v>0</v>
      </c>
      <c r="J150" s="35">
        <f t="shared" si="13"/>
        <v>0</v>
      </c>
      <c r="K150" s="35">
        <v>106200</v>
      </c>
      <c r="L150" s="35">
        <f t="shared" si="14"/>
        <v>106200</v>
      </c>
      <c r="S150" s="39">
        <f t="shared" si="15"/>
        <v>106200</v>
      </c>
    </row>
    <row r="151" spans="1:19" ht="30">
      <c r="A151" s="26" t="s">
        <v>177</v>
      </c>
      <c r="C151" s="6">
        <v>0</v>
      </c>
      <c r="D151" s="35">
        <v>0</v>
      </c>
      <c r="E151" s="35">
        <v>0</v>
      </c>
      <c r="F151" s="35">
        <f t="shared" si="11"/>
        <v>0</v>
      </c>
      <c r="G151" s="35">
        <v>0</v>
      </c>
      <c r="H151" s="35">
        <f t="shared" si="12"/>
        <v>0</v>
      </c>
      <c r="I151" s="35">
        <v>0</v>
      </c>
      <c r="J151" s="35">
        <f t="shared" si="13"/>
        <v>0</v>
      </c>
      <c r="K151" s="35">
        <v>0</v>
      </c>
      <c r="L151" s="35">
        <f t="shared" si="14"/>
        <v>0</v>
      </c>
      <c r="S151" s="39">
        <f t="shared" si="15"/>
        <v>0</v>
      </c>
    </row>
    <row r="152" spans="1:19" ht="30">
      <c r="A152" s="26" t="s">
        <v>178</v>
      </c>
      <c r="C152" s="6">
        <v>0</v>
      </c>
      <c r="D152" s="35">
        <v>26963</v>
      </c>
      <c r="E152" s="35">
        <v>254065.8</v>
      </c>
      <c r="F152" s="35">
        <f t="shared" si="11"/>
        <v>227102.8</v>
      </c>
      <c r="G152" s="35">
        <v>367030.43</v>
      </c>
      <c r="H152" s="35">
        <f t="shared" si="12"/>
        <v>112964.63</v>
      </c>
      <c r="I152" s="35">
        <v>455017.37</v>
      </c>
      <c r="J152" s="35">
        <f t="shared" si="13"/>
        <v>87986.94</v>
      </c>
      <c r="K152" s="35">
        <v>493020.45</v>
      </c>
      <c r="L152" s="35">
        <f t="shared" si="14"/>
        <v>38003.080000000016</v>
      </c>
      <c r="S152" s="39">
        <f t="shared" si="15"/>
        <v>493020.45</v>
      </c>
    </row>
    <row r="153" spans="1:19" ht="30">
      <c r="A153" s="26" t="s">
        <v>179</v>
      </c>
      <c r="C153" s="6">
        <v>0</v>
      </c>
      <c r="D153" s="35">
        <v>0</v>
      </c>
      <c r="E153" s="35">
        <v>0</v>
      </c>
      <c r="F153" s="35">
        <f t="shared" si="11"/>
        <v>0</v>
      </c>
      <c r="G153" s="35">
        <v>395593.82</v>
      </c>
      <c r="H153" s="35">
        <f t="shared" si="12"/>
        <v>395593.82</v>
      </c>
      <c r="I153" s="35">
        <v>395593.82</v>
      </c>
      <c r="J153" s="35">
        <f t="shared" si="13"/>
        <v>0</v>
      </c>
      <c r="K153" s="35">
        <v>545148.74</v>
      </c>
      <c r="L153" s="35">
        <f t="shared" si="14"/>
        <v>149554.91999999998</v>
      </c>
      <c r="S153" s="39">
        <f t="shared" si="15"/>
        <v>545148.74</v>
      </c>
    </row>
    <row r="154" spans="1:19" ht="30">
      <c r="A154" s="26" t="s">
        <v>180</v>
      </c>
      <c r="C154" s="6">
        <v>0</v>
      </c>
      <c r="D154" s="35">
        <v>0</v>
      </c>
      <c r="E154" s="35">
        <v>6992.92</v>
      </c>
      <c r="F154" s="35">
        <f t="shared" si="11"/>
        <v>6992.92</v>
      </c>
      <c r="G154" s="35">
        <v>35766.04</v>
      </c>
      <c r="H154" s="35">
        <f t="shared" si="12"/>
        <v>28773.120000000003</v>
      </c>
      <c r="I154" s="35">
        <v>44453.440000000002</v>
      </c>
      <c r="J154" s="35">
        <f t="shared" si="13"/>
        <v>8687.4000000000015</v>
      </c>
      <c r="K154" s="35">
        <v>44453.440000000002</v>
      </c>
      <c r="L154" s="35">
        <f t="shared" si="14"/>
        <v>0</v>
      </c>
      <c r="S154" s="39">
        <f t="shared" si="15"/>
        <v>44453.440000000002</v>
      </c>
    </row>
    <row r="155" spans="1:19" ht="30">
      <c r="A155" s="26" t="s">
        <v>181</v>
      </c>
      <c r="C155" s="6">
        <v>0</v>
      </c>
      <c r="D155" s="35">
        <v>0</v>
      </c>
      <c r="E155" s="35">
        <v>0</v>
      </c>
      <c r="F155" s="35">
        <f t="shared" si="11"/>
        <v>0</v>
      </c>
      <c r="G155" s="35">
        <v>0</v>
      </c>
      <c r="H155" s="35">
        <f t="shared" si="12"/>
        <v>0</v>
      </c>
      <c r="I155" s="35"/>
      <c r="J155" s="35">
        <f t="shared" si="13"/>
        <v>0</v>
      </c>
      <c r="K155" s="35">
        <v>70000</v>
      </c>
      <c r="L155" s="35">
        <f t="shared" si="14"/>
        <v>70000</v>
      </c>
      <c r="S155" s="39">
        <f t="shared" si="15"/>
        <v>70000</v>
      </c>
    </row>
    <row r="156" spans="1:19">
      <c r="A156" s="8"/>
      <c r="C156" s="6"/>
      <c r="D156" s="35"/>
      <c r="E156" s="35"/>
      <c r="F156" s="35">
        <f t="shared" si="11"/>
        <v>0</v>
      </c>
      <c r="G156" s="35"/>
      <c r="H156" s="35">
        <f t="shared" si="12"/>
        <v>0</v>
      </c>
      <c r="I156" s="35"/>
      <c r="J156" s="35">
        <f t="shared" si="13"/>
        <v>0</v>
      </c>
      <c r="K156" s="35"/>
      <c r="L156" s="35">
        <f t="shared" si="14"/>
        <v>0</v>
      </c>
      <c r="S156" s="39">
        <f t="shared" si="15"/>
        <v>0</v>
      </c>
    </row>
    <row r="157" spans="1:19" ht="15.75">
      <c r="A157" s="3" t="s">
        <v>25</v>
      </c>
      <c r="C157" s="4"/>
      <c r="D157" s="35"/>
      <c r="E157" s="35"/>
      <c r="F157" s="35">
        <f t="shared" si="11"/>
        <v>0</v>
      </c>
      <c r="G157" s="34">
        <f>SUM(G159)</f>
        <v>81750</v>
      </c>
      <c r="H157" s="34">
        <f t="shared" si="12"/>
        <v>81750</v>
      </c>
      <c r="I157" s="34">
        <f>SUM(I159+I166)</f>
        <v>682901.1</v>
      </c>
      <c r="J157" s="36">
        <f t="shared" si="13"/>
        <v>601151.1</v>
      </c>
      <c r="K157" s="34">
        <f>SUM(K159+K166)</f>
        <v>690312.98</v>
      </c>
      <c r="L157" s="36">
        <f t="shared" si="14"/>
        <v>7411.8800000000047</v>
      </c>
      <c r="S157" s="38">
        <f t="shared" si="15"/>
        <v>690312.98</v>
      </c>
    </row>
    <row r="158" spans="1:19">
      <c r="A158" s="3"/>
      <c r="C158" s="4"/>
      <c r="D158" s="35"/>
      <c r="E158" s="35"/>
      <c r="F158" s="35">
        <f t="shared" si="11"/>
        <v>0</v>
      </c>
      <c r="G158" s="35"/>
      <c r="H158" s="35">
        <f t="shared" si="12"/>
        <v>0</v>
      </c>
      <c r="I158" s="35"/>
      <c r="J158" s="35">
        <f t="shared" si="13"/>
        <v>0</v>
      </c>
      <c r="K158" s="35"/>
      <c r="L158" s="35">
        <f t="shared" si="14"/>
        <v>0</v>
      </c>
      <c r="S158" s="38">
        <f t="shared" si="15"/>
        <v>0</v>
      </c>
    </row>
    <row r="159" spans="1:19" ht="30">
      <c r="A159" s="24" t="s">
        <v>26</v>
      </c>
      <c r="C159" s="6"/>
      <c r="D159" s="35"/>
      <c r="E159" s="35"/>
      <c r="F159" s="35">
        <f t="shared" si="11"/>
        <v>0</v>
      </c>
      <c r="G159" s="36">
        <f>SUM(G160:G161)</f>
        <v>81750</v>
      </c>
      <c r="H159" s="35">
        <f t="shared" si="12"/>
        <v>81750</v>
      </c>
      <c r="I159" s="36">
        <f>SUM(I160)</f>
        <v>81750</v>
      </c>
      <c r="J159" s="35">
        <f t="shared" si="13"/>
        <v>0</v>
      </c>
      <c r="K159" s="36">
        <f>SUM(K160)</f>
        <v>81750</v>
      </c>
      <c r="L159" s="35">
        <f t="shared" si="14"/>
        <v>0</v>
      </c>
      <c r="S159" s="39">
        <f t="shared" si="15"/>
        <v>81750</v>
      </c>
    </row>
    <row r="160" spans="1:19" ht="30">
      <c r="A160" s="25" t="s">
        <v>182</v>
      </c>
      <c r="C160" s="6">
        <v>0</v>
      </c>
      <c r="D160" s="35">
        <v>0</v>
      </c>
      <c r="E160" s="35">
        <v>0</v>
      </c>
      <c r="F160" s="35">
        <f t="shared" si="11"/>
        <v>0</v>
      </c>
      <c r="G160" s="35">
        <v>81750</v>
      </c>
      <c r="H160" s="35">
        <f t="shared" si="12"/>
        <v>81750</v>
      </c>
      <c r="I160" s="35">
        <v>81750</v>
      </c>
      <c r="J160" s="35">
        <f t="shared" si="13"/>
        <v>0</v>
      </c>
      <c r="K160" s="35">
        <v>81750</v>
      </c>
      <c r="L160" s="35">
        <f t="shared" si="14"/>
        <v>0</v>
      </c>
      <c r="S160" s="39">
        <f t="shared" si="15"/>
        <v>81750</v>
      </c>
    </row>
    <row r="161" spans="1:19" ht="30">
      <c r="A161" s="25" t="s">
        <v>183</v>
      </c>
      <c r="C161" s="6">
        <v>0</v>
      </c>
      <c r="D161" s="35">
        <v>0</v>
      </c>
      <c r="E161" s="35">
        <v>0</v>
      </c>
      <c r="F161" s="35">
        <f t="shared" si="11"/>
        <v>0</v>
      </c>
      <c r="G161" s="35">
        <v>0</v>
      </c>
      <c r="H161" s="35">
        <f t="shared" si="12"/>
        <v>0</v>
      </c>
      <c r="I161" s="35">
        <v>0</v>
      </c>
      <c r="J161" s="35">
        <f t="shared" si="13"/>
        <v>0</v>
      </c>
      <c r="K161" s="35">
        <v>0</v>
      </c>
      <c r="L161" s="35">
        <f t="shared" si="14"/>
        <v>0</v>
      </c>
      <c r="S161" s="39">
        <f t="shared" si="15"/>
        <v>0</v>
      </c>
    </row>
    <row r="162" spans="1:19" ht="30">
      <c r="A162" s="24" t="s">
        <v>40</v>
      </c>
      <c r="C162" s="6"/>
      <c r="D162" s="35"/>
      <c r="E162" s="35"/>
      <c r="F162" s="35">
        <f t="shared" si="11"/>
        <v>0</v>
      </c>
      <c r="G162" s="35"/>
      <c r="H162" s="35">
        <f t="shared" si="12"/>
        <v>0</v>
      </c>
      <c r="I162" s="35"/>
      <c r="J162" s="35">
        <f t="shared" si="13"/>
        <v>0</v>
      </c>
      <c r="K162" s="35"/>
      <c r="L162" s="35">
        <f t="shared" si="14"/>
        <v>0</v>
      </c>
      <c r="S162" s="39">
        <f t="shared" si="15"/>
        <v>0</v>
      </c>
    </row>
    <row r="163" spans="1:19" ht="30">
      <c r="A163" s="24" t="s">
        <v>41</v>
      </c>
      <c r="C163" s="6"/>
      <c r="D163" s="35"/>
      <c r="E163" s="35"/>
      <c r="F163" s="35">
        <f t="shared" si="11"/>
        <v>0</v>
      </c>
      <c r="G163" s="35"/>
      <c r="H163" s="35">
        <f t="shared" si="12"/>
        <v>0</v>
      </c>
      <c r="I163" s="35"/>
      <c r="J163" s="35">
        <f t="shared" si="13"/>
        <v>0</v>
      </c>
      <c r="K163" s="35"/>
      <c r="L163" s="35">
        <f t="shared" si="14"/>
        <v>0</v>
      </c>
      <c r="S163" s="39">
        <f t="shared" si="15"/>
        <v>0</v>
      </c>
    </row>
    <row r="164" spans="1:19" ht="30">
      <c r="A164" s="24" t="s">
        <v>42</v>
      </c>
      <c r="C164" s="6"/>
      <c r="D164" s="35"/>
      <c r="E164" s="35"/>
      <c r="F164" s="35">
        <f t="shared" si="11"/>
        <v>0</v>
      </c>
      <c r="G164" s="35"/>
      <c r="H164" s="35">
        <f t="shared" si="12"/>
        <v>0</v>
      </c>
      <c r="I164" s="35"/>
      <c r="J164" s="35">
        <f t="shared" si="13"/>
        <v>0</v>
      </c>
      <c r="K164" s="35"/>
      <c r="L164" s="35">
        <f t="shared" si="14"/>
        <v>0</v>
      </c>
      <c r="S164" s="39">
        <f t="shared" si="15"/>
        <v>0</v>
      </c>
    </row>
    <row r="165" spans="1:19" ht="30">
      <c r="A165" s="24" t="s">
        <v>43</v>
      </c>
      <c r="C165" s="6"/>
      <c r="D165" s="35"/>
      <c r="E165" s="35"/>
      <c r="F165" s="35">
        <f t="shared" si="11"/>
        <v>0</v>
      </c>
      <c r="G165" s="35"/>
      <c r="H165" s="35">
        <f t="shared" si="12"/>
        <v>0</v>
      </c>
      <c r="I165" s="35"/>
      <c r="J165" s="35">
        <f t="shared" si="13"/>
        <v>0</v>
      </c>
      <c r="K165" s="35"/>
      <c r="L165" s="35">
        <f t="shared" si="14"/>
        <v>0</v>
      </c>
      <c r="S165" s="39">
        <f t="shared" si="15"/>
        <v>0</v>
      </c>
    </row>
    <row r="166" spans="1:19" ht="30">
      <c r="A166" s="24" t="s">
        <v>27</v>
      </c>
      <c r="C166" s="6"/>
      <c r="D166" s="35"/>
      <c r="E166" s="35"/>
      <c r="F166" s="35">
        <f t="shared" si="11"/>
        <v>0</v>
      </c>
      <c r="G166" s="35"/>
      <c r="H166" s="35">
        <f t="shared" si="12"/>
        <v>0</v>
      </c>
      <c r="I166" s="36">
        <f>SUM(I167)</f>
        <v>601151.1</v>
      </c>
      <c r="J166" s="35">
        <f t="shared" si="13"/>
        <v>601151.1</v>
      </c>
      <c r="K166" s="36">
        <f>SUM(K167)</f>
        <v>608562.98</v>
      </c>
      <c r="L166" s="35">
        <f t="shared" si="14"/>
        <v>7411.8800000000047</v>
      </c>
      <c r="S166" s="39">
        <f t="shared" si="15"/>
        <v>608562.98</v>
      </c>
    </row>
    <row r="167" spans="1:19" ht="30">
      <c r="A167" s="25" t="s">
        <v>184</v>
      </c>
      <c r="C167" s="6"/>
      <c r="D167" s="35">
        <v>0</v>
      </c>
      <c r="E167" s="35">
        <v>0</v>
      </c>
      <c r="F167" s="35">
        <f t="shared" si="11"/>
        <v>0</v>
      </c>
      <c r="G167" s="35">
        <v>0</v>
      </c>
      <c r="H167" s="35">
        <f t="shared" si="12"/>
        <v>0</v>
      </c>
      <c r="I167" s="35">
        <v>601151.1</v>
      </c>
      <c r="J167" s="35">
        <f t="shared" si="13"/>
        <v>601151.1</v>
      </c>
      <c r="K167" s="35">
        <v>608562.98</v>
      </c>
      <c r="L167" s="35">
        <f t="shared" si="14"/>
        <v>7411.8800000000047</v>
      </c>
      <c r="S167" s="39">
        <f t="shared" si="15"/>
        <v>608562.98</v>
      </c>
    </row>
    <row r="168" spans="1:19">
      <c r="A168" s="24"/>
      <c r="C168" s="6"/>
      <c r="D168" s="35"/>
      <c r="E168" s="35"/>
      <c r="F168" s="35">
        <f t="shared" si="11"/>
        <v>0</v>
      </c>
      <c r="G168" s="35"/>
      <c r="H168" s="35">
        <f t="shared" si="12"/>
        <v>0</v>
      </c>
      <c r="I168" s="35"/>
      <c r="J168" s="35">
        <f t="shared" si="13"/>
        <v>0</v>
      </c>
      <c r="K168" s="35"/>
      <c r="L168" s="35">
        <f t="shared" si="14"/>
        <v>0</v>
      </c>
      <c r="S168" s="39">
        <f t="shared" si="15"/>
        <v>0</v>
      </c>
    </row>
    <row r="169" spans="1:19" ht="30">
      <c r="A169" s="24" t="s">
        <v>44</v>
      </c>
      <c r="C169" s="6"/>
      <c r="D169" s="35"/>
      <c r="E169" s="35"/>
      <c r="F169" s="35">
        <f t="shared" si="11"/>
        <v>0</v>
      </c>
      <c r="G169" s="35"/>
      <c r="H169" s="35">
        <f t="shared" si="12"/>
        <v>0</v>
      </c>
      <c r="I169" s="35"/>
      <c r="J169" s="35">
        <f t="shared" si="13"/>
        <v>0</v>
      </c>
      <c r="K169" s="35"/>
      <c r="L169" s="35">
        <f t="shared" si="14"/>
        <v>0</v>
      </c>
      <c r="S169" s="39">
        <f t="shared" si="15"/>
        <v>0</v>
      </c>
    </row>
    <row r="170" spans="1:19">
      <c r="A170" s="3" t="s">
        <v>45</v>
      </c>
      <c r="C170" s="4"/>
      <c r="D170" s="35"/>
      <c r="E170" s="35"/>
      <c r="F170" s="35">
        <f t="shared" si="11"/>
        <v>0</v>
      </c>
      <c r="G170" s="35"/>
      <c r="H170" s="35">
        <f t="shared" si="12"/>
        <v>0</v>
      </c>
      <c r="I170" s="35"/>
      <c r="J170" s="35">
        <f t="shared" si="13"/>
        <v>0</v>
      </c>
      <c r="K170" s="35"/>
      <c r="L170" s="35">
        <f t="shared" si="14"/>
        <v>0</v>
      </c>
      <c r="S170" s="39">
        <f t="shared" si="15"/>
        <v>0</v>
      </c>
    </row>
    <row r="171" spans="1:19" ht="30">
      <c r="A171" s="24" t="s">
        <v>46</v>
      </c>
      <c r="C171" s="6"/>
      <c r="D171" s="35"/>
      <c r="E171" s="35"/>
      <c r="F171" s="35">
        <f t="shared" si="11"/>
        <v>0</v>
      </c>
      <c r="G171" s="35"/>
      <c r="H171" s="35">
        <f t="shared" si="12"/>
        <v>0</v>
      </c>
      <c r="I171" s="35"/>
      <c r="J171" s="35">
        <f t="shared" si="13"/>
        <v>0</v>
      </c>
      <c r="K171" s="35"/>
      <c r="L171" s="35">
        <f t="shared" si="14"/>
        <v>0</v>
      </c>
      <c r="S171" s="39">
        <f t="shared" si="15"/>
        <v>0</v>
      </c>
    </row>
    <row r="172" spans="1:19" ht="30">
      <c r="A172" s="24" t="s">
        <v>47</v>
      </c>
      <c r="C172" s="6"/>
      <c r="D172" s="35"/>
      <c r="E172" s="35"/>
      <c r="F172" s="35">
        <f t="shared" si="11"/>
        <v>0</v>
      </c>
      <c r="G172" s="35"/>
      <c r="H172" s="35">
        <f t="shared" si="12"/>
        <v>0</v>
      </c>
      <c r="I172" s="35"/>
      <c r="J172" s="35">
        <f t="shared" si="13"/>
        <v>0</v>
      </c>
      <c r="K172" s="35"/>
      <c r="L172" s="35">
        <f t="shared" si="14"/>
        <v>0</v>
      </c>
      <c r="S172" s="39">
        <f t="shared" si="15"/>
        <v>0</v>
      </c>
    </row>
    <row r="173" spans="1:19" ht="30">
      <c r="A173" s="24" t="s">
        <v>48</v>
      </c>
      <c r="C173" s="6"/>
      <c r="D173" s="35"/>
      <c r="E173" s="35"/>
      <c r="F173" s="35">
        <f t="shared" si="11"/>
        <v>0</v>
      </c>
      <c r="G173" s="35"/>
      <c r="H173" s="35">
        <f t="shared" si="12"/>
        <v>0</v>
      </c>
      <c r="I173" s="35"/>
      <c r="J173" s="35">
        <f t="shared" si="13"/>
        <v>0</v>
      </c>
      <c r="K173" s="35"/>
      <c r="L173" s="35">
        <f t="shared" si="14"/>
        <v>0</v>
      </c>
      <c r="S173" s="39">
        <f t="shared" si="15"/>
        <v>0</v>
      </c>
    </row>
    <row r="174" spans="1:19" ht="30">
      <c r="A174" s="24" t="s">
        <v>49</v>
      </c>
      <c r="C174" s="6"/>
      <c r="D174" s="35"/>
      <c r="E174" s="35"/>
      <c r="F174" s="35">
        <f t="shared" si="11"/>
        <v>0</v>
      </c>
      <c r="G174" s="35"/>
      <c r="H174" s="35">
        <f t="shared" si="12"/>
        <v>0</v>
      </c>
      <c r="I174" s="35"/>
      <c r="J174" s="35">
        <f t="shared" si="13"/>
        <v>0</v>
      </c>
      <c r="K174" s="35"/>
      <c r="L174" s="35">
        <f t="shared" si="14"/>
        <v>0</v>
      </c>
      <c r="S174" s="39">
        <f t="shared" si="15"/>
        <v>0</v>
      </c>
    </row>
    <row r="175" spans="1:19" ht="30">
      <c r="A175" s="24" t="s">
        <v>50</v>
      </c>
      <c r="C175" s="6"/>
      <c r="D175" s="35"/>
      <c r="E175" s="35"/>
      <c r="F175" s="35">
        <f t="shared" si="11"/>
        <v>0</v>
      </c>
      <c r="G175" s="35"/>
      <c r="H175" s="35">
        <f t="shared" si="12"/>
        <v>0</v>
      </c>
      <c r="I175" s="35"/>
      <c r="J175" s="35">
        <f t="shared" si="13"/>
        <v>0</v>
      </c>
      <c r="K175" s="35"/>
      <c r="L175" s="35">
        <f t="shared" si="14"/>
        <v>0</v>
      </c>
      <c r="S175" s="39">
        <f t="shared" si="15"/>
        <v>0</v>
      </c>
    </row>
    <row r="176" spans="1:19" ht="30">
      <c r="A176" s="24" t="s">
        <v>51</v>
      </c>
      <c r="C176" s="6"/>
      <c r="D176" s="35"/>
      <c r="E176" s="35"/>
      <c r="F176" s="35">
        <f t="shared" si="11"/>
        <v>0</v>
      </c>
      <c r="G176" s="35"/>
      <c r="H176" s="35">
        <f t="shared" si="12"/>
        <v>0</v>
      </c>
      <c r="I176" s="35"/>
      <c r="J176" s="35">
        <f t="shared" si="13"/>
        <v>0</v>
      </c>
      <c r="K176" s="35"/>
      <c r="L176" s="35">
        <f t="shared" si="14"/>
        <v>0</v>
      </c>
      <c r="S176" s="39">
        <f t="shared" si="15"/>
        <v>0</v>
      </c>
    </row>
    <row r="177" spans="1:19" ht="30">
      <c r="A177" s="24" t="s">
        <v>52</v>
      </c>
      <c r="C177" s="6"/>
      <c r="D177" s="35"/>
      <c r="E177" s="35"/>
      <c r="F177" s="35">
        <f t="shared" si="11"/>
        <v>0</v>
      </c>
      <c r="G177" s="35"/>
      <c r="H177" s="35">
        <f t="shared" si="12"/>
        <v>0</v>
      </c>
      <c r="I177" s="35"/>
      <c r="J177" s="35">
        <f t="shared" si="13"/>
        <v>0</v>
      </c>
      <c r="K177" s="35"/>
      <c r="L177" s="35">
        <f t="shared" si="14"/>
        <v>0</v>
      </c>
      <c r="S177" s="39">
        <f t="shared" si="15"/>
        <v>0</v>
      </c>
    </row>
    <row r="178" spans="1:19">
      <c r="A178" s="8"/>
      <c r="C178" s="6"/>
      <c r="D178" s="35"/>
      <c r="E178" s="35"/>
      <c r="F178" s="35">
        <f t="shared" si="11"/>
        <v>0</v>
      </c>
      <c r="G178" s="35"/>
      <c r="H178" s="35">
        <f t="shared" si="12"/>
        <v>0</v>
      </c>
      <c r="I178" s="35"/>
      <c r="J178" s="35">
        <f t="shared" si="13"/>
        <v>0</v>
      </c>
      <c r="K178" s="35"/>
      <c r="L178" s="35">
        <f t="shared" si="14"/>
        <v>0</v>
      </c>
      <c r="S178" s="39">
        <f t="shared" si="15"/>
        <v>0</v>
      </c>
    </row>
    <row r="179" spans="1:19" ht="30">
      <c r="A179" s="3" t="s">
        <v>28</v>
      </c>
      <c r="C179" s="4"/>
      <c r="D179" s="35"/>
      <c r="E179" s="34">
        <f>SUM(E181)</f>
        <v>809492.38</v>
      </c>
      <c r="F179" s="34">
        <f t="shared" si="11"/>
        <v>809492.38</v>
      </c>
      <c r="G179" s="34">
        <f>SUM(G181+G186+G193)</f>
        <v>1745553.49</v>
      </c>
      <c r="H179" s="34">
        <f t="shared" si="12"/>
        <v>936061.11</v>
      </c>
      <c r="I179" s="34">
        <f>SUM(I181+I186+I193)</f>
        <v>1817662.98</v>
      </c>
      <c r="J179" s="34">
        <f t="shared" si="13"/>
        <v>72109.489999999991</v>
      </c>
      <c r="K179" s="34">
        <f>SUM(K181+K186+K193+K197)</f>
        <v>2273662.9300000002</v>
      </c>
      <c r="L179" s="36">
        <f t="shared" si="14"/>
        <v>455999.9500000003</v>
      </c>
      <c r="S179" s="38">
        <f t="shared" si="15"/>
        <v>2273662.9300000002</v>
      </c>
    </row>
    <row r="180" spans="1:19">
      <c r="A180" s="3"/>
      <c r="C180" s="4"/>
      <c r="D180" s="35"/>
      <c r="E180" s="35"/>
      <c r="F180" s="35">
        <f t="shared" si="11"/>
        <v>0</v>
      </c>
      <c r="G180" s="35"/>
      <c r="H180" s="35">
        <f t="shared" si="12"/>
        <v>0</v>
      </c>
      <c r="I180" s="35"/>
      <c r="J180" s="35">
        <f t="shared" si="13"/>
        <v>0</v>
      </c>
      <c r="K180" s="35"/>
      <c r="L180" s="35">
        <f t="shared" si="14"/>
        <v>0</v>
      </c>
      <c r="S180" s="38">
        <f t="shared" si="15"/>
        <v>0</v>
      </c>
    </row>
    <row r="181" spans="1:19">
      <c r="A181" s="24" t="s">
        <v>29</v>
      </c>
      <c r="C181" s="6"/>
      <c r="D181" s="35"/>
      <c r="E181" s="36">
        <f>SUM(E182:E183)</f>
        <v>809492.38</v>
      </c>
      <c r="F181" s="36">
        <f t="shared" si="11"/>
        <v>809492.38</v>
      </c>
      <c r="G181" s="36">
        <f>SUM(G182:G184)</f>
        <v>847929.85</v>
      </c>
      <c r="H181" s="36">
        <f t="shared" si="12"/>
        <v>38437.469999999972</v>
      </c>
      <c r="I181" s="36">
        <f>SUM(I182:I184)</f>
        <v>920039.34</v>
      </c>
      <c r="J181" s="36">
        <f t="shared" si="13"/>
        <v>72109.489999999991</v>
      </c>
      <c r="K181" s="36">
        <f>SUM(K182:K184)</f>
        <v>920039.34</v>
      </c>
      <c r="L181" s="35">
        <f t="shared" si="14"/>
        <v>0</v>
      </c>
      <c r="S181" s="38">
        <f t="shared" si="15"/>
        <v>920039.34</v>
      </c>
    </row>
    <row r="182" spans="1:19" ht="30">
      <c r="A182" s="26" t="s">
        <v>185</v>
      </c>
      <c r="C182" s="6">
        <v>0</v>
      </c>
      <c r="D182" s="35">
        <v>0</v>
      </c>
      <c r="E182" s="35"/>
      <c r="F182" s="35">
        <f t="shared" si="11"/>
        <v>0</v>
      </c>
      <c r="G182" s="35">
        <v>14999.99</v>
      </c>
      <c r="H182" s="35">
        <f t="shared" si="12"/>
        <v>14999.99</v>
      </c>
      <c r="I182" s="35">
        <v>14999.99</v>
      </c>
      <c r="J182" s="35">
        <f t="shared" si="13"/>
        <v>0</v>
      </c>
      <c r="K182" s="35">
        <v>14999.99</v>
      </c>
      <c r="L182" s="35">
        <f t="shared" si="14"/>
        <v>0</v>
      </c>
      <c r="S182" s="39">
        <f t="shared" si="15"/>
        <v>14999.99</v>
      </c>
    </row>
    <row r="183" spans="1:19">
      <c r="A183" s="26" t="s">
        <v>186</v>
      </c>
      <c r="C183" s="6">
        <v>0</v>
      </c>
      <c r="D183" s="35">
        <v>0</v>
      </c>
      <c r="E183" s="35">
        <v>809492.38</v>
      </c>
      <c r="F183" s="35">
        <f t="shared" si="11"/>
        <v>809492.38</v>
      </c>
      <c r="G183" s="35">
        <v>832929.86</v>
      </c>
      <c r="H183" s="35">
        <f t="shared" si="12"/>
        <v>23437.479999999981</v>
      </c>
      <c r="I183" s="35">
        <v>898004.35</v>
      </c>
      <c r="J183" s="35">
        <f t="shared" si="13"/>
        <v>65074.489999999991</v>
      </c>
      <c r="K183" s="35">
        <v>898004.35</v>
      </c>
      <c r="L183" s="35">
        <f t="shared" si="14"/>
        <v>0</v>
      </c>
      <c r="S183" s="39">
        <f t="shared" si="15"/>
        <v>898004.35</v>
      </c>
    </row>
    <row r="184" spans="1:19">
      <c r="A184" s="8" t="s">
        <v>205</v>
      </c>
      <c r="C184" s="6"/>
      <c r="D184" s="35"/>
      <c r="E184" s="35"/>
      <c r="F184" s="35">
        <f t="shared" si="11"/>
        <v>0</v>
      </c>
      <c r="G184" s="35">
        <v>0</v>
      </c>
      <c r="H184" s="35">
        <f t="shared" si="12"/>
        <v>0</v>
      </c>
      <c r="I184" s="35">
        <v>7035</v>
      </c>
      <c r="J184" s="35">
        <f t="shared" si="13"/>
        <v>7035</v>
      </c>
      <c r="K184" s="35">
        <v>7035</v>
      </c>
      <c r="L184" s="35">
        <f t="shared" si="14"/>
        <v>0</v>
      </c>
      <c r="S184" s="39">
        <f t="shared" si="15"/>
        <v>7035</v>
      </c>
    </row>
    <row r="185" spans="1:19">
      <c r="A185" s="24"/>
      <c r="C185" s="6"/>
      <c r="D185" s="35"/>
      <c r="E185" s="35"/>
      <c r="F185" s="35">
        <f t="shared" si="11"/>
        <v>0</v>
      </c>
      <c r="G185" s="35"/>
      <c r="H185" s="35">
        <f t="shared" si="12"/>
        <v>0</v>
      </c>
      <c r="I185" s="35"/>
      <c r="J185" s="35">
        <f t="shared" si="13"/>
        <v>0</v>
      </c>
      <c r="K185" s="35"/>
      <c r="L185" s="35">
        <f t="shared" si="14"/>
        <v>0</v>
      </c>
      <c r="S185" s="39">
        <f t="shared" si="15"/>
        <v>0</v>
      </c>
    </row>
    <row r="186" spans="1:19" ht="30">
      <c r="A186" s="24" t="s">
        <v>30</v>
      </c>
      <c r="C186" s="6"/>
      <c r="D186" s="35"/>
      <c r="E186" s="35"/>
      <c r="F186" s="35">
        <f t="shared" si="11"/>
        <v>0</v>
      </c>
      <c r="G186" s="36">
        <f>SUM(G187:G188)</f>
        <v>181889.92000000001</v>
      </c>
      <c r="H186" s="35">
        <f t="shared" si="12"/>
        <v>181889.92000000001</v>
      </c>
      <c r="I186" s="36">
        <f>SUM(I187:I188)</f>
        <v>181889.92000000001</v>
      </c>
      <c r="J186" s="35">
        <f t="shared" si="13"/>
        <v>0</v>
      </c>
      <c r="K186" s="36">
        <f>SUM(K187)</f>
        <v>181889.92000000001</v>
      </c>
      <c r="L186" s="35">
        <f t="shared" si="14"/>
        <v>0</v>
      </c>
      <c r="S186" s="39">
        <f t="shared" si="15"/>
        <v>181889.92000000001</v>
      </c>
    </row>
    <row r="187" spans="1:19" ht="30">
      <c r="A187" s="26" t="s">
        <v>206</v>
      </c>
      <c r="C187" s="6"/>
      <c r="D187" s="35"/>
      <c r="E187" s="35"/>
      <c r="F187" s="35">
        <f t="shared" si="11"/>
        <v>0</v>
      </c>
      <c r="G187" s="35">
        <v>181889.92000000001</v>
      </c>
      <c r="H187" s="35">
        <f t="shared" si="12"/>
        <v>181889.92000000001</v>
      </c>
      <c r="I187" s="35">
        <v>181889.92000000001</v>
      </c>
      <c r="J187" s="35">
        <f t="shared" si="13"/>
        <v>0</v>
      </c>
      <c r="K187" s="35">
        <v>181889.92000000001</v>
      </c>
      <c r="L187" s="35">
        <f t="shared" si="14"/>
        <v>0</v>
      </c>
      <c r="S187" s="39">
        <f t="shared" si="15"/>
        <v>181889.92000000001</v>
      </c>
    </row>
    <row r="188" spans="1:19" ht="30">
      <c r="A188" s="8" t="s">
        <v>207</v>
      </c>
      <c r="C188" s="6"/>
      <c r="D188" s="35"/>
      <c r="E188" s="35"/>
      <c r="F188" s="35">
        <f t="shared" si="11"/>
        <v>0</v>
      </c>
      <c r="G188" s="35">
        <v>0</v>
      </c>
      <c r="H188" s="35">
        <f t="shared" si="12"/>
        <v>0</v>
      </c>
      <c r="I188" s="35">
        <v>0</v>
      </c>
      <c r="J188" s="35">
        <f t="shared" si="13"/>
        <v>0</v>
      </c>
      <c r="K188" s="35"/>
      <c r="L188" s="35">
        <f t="shared" si="14"/>
        <v>0</v>
      </c>
      <c r="S188" s="39">
        <f t="shared" si="15"/>
        <v>0</v>
      </c>
    </row>
    <row r="189" spans="1:19">
      <c r="A189" s="24"/>
      <c r="C189" s="6"/>
      <c r="D189" s="35"/>
      <c r="E189" s="35"/>
      <c r="F189" s="35">
        <f t="shared" si="11"/>
        <v>0</v>
      </c>
      <c r="G189" s="35"/>
      <c r="H189" s="35">
        <f t="shared" si="12"/>
        <v>0</v>
      </c>
      <c r="I189" s="35"/>
      <c r="J189" s="35">
        <f t="shared" si="13"/>
        <v>0</v>
      </c>
      <c r="K189" s="35"/>
      <c r="L189" s="35">
        <f t="shared" si="14"/>
        <v>0</v>
      </c>
      <c r="S189" s="39">
        <f t="shared" si="15"/>
        <v>0</v>
      </c>
    </row>
    <row r="190" spans="1:19" ht="30">
      <c r="A190" s="24" t="s">
        <v>31</v>
      </c>
      <c r="C190" s="6"/>
      <c r="D190" s="35"/>
      <c r="E190" s="35"/>
      <c r="F190" s="35">
        <f t="shared" si="11"/>
        <v>0</v>
      </c>
      <c r="G190" s="35"/>
      <c r="H190" s="35">
        <f t="shared" si="12"/>
        <v>0</v>
      </c>
      <c r="I190" s="35"/>
      <c r="J190" s="35">
        <f t="shared" si="13"/>
        <v>0</v>
      </c>
      <c r="K190" s="35"/>
      <c r="L190" s="35">
        <f t="shared" si="14"/>
        <v>0</v>
      </c>
      <c r="S190" s="39">
        <f t="shared" si="15"/>
        <v>0</v>
      </c>
    </row>
    <row r="191" spans="1:19" ht="30">
      <c r="A191" s="26" t="s">
        <v>208</v>
      </c>
      <c r="C191" s="6"/>
      <c r="D191" s="35"/>
      <c r="E191" s="35"/>
      <c r="F191" s="35">
        <f t="shared" si="11"/>
        <v>0</v>
      </c>
      <c r="G191" s="35">
        <v>0</v>
      </c>
      <c r="H191" s="35">
        <f t="shared" si="12"/>
        <v>0</v>
      </c>
      <c r="I191" s="35">
        <v>0</v>
      </c>
      <c r="J191" s="35">
        <f t="shared" si="13"/>
        <v>0</v>
      </c>
      <c r="K191" s="35"/>
      <c r="L191" s="35">
        <f t="shared" si="14"/>
        <v>0</v>
      </c>
      <c r="S191" s="39">
        <f t="shared" si="15"/>
        <v>0</v>
      </c>
    </row>
    <row r="192" spans="1:19">
      <c r="A192" s="24"/>
      <c r="C192" s="6"/>
      <c r="D192" s="35"/>
      <c r="E192" s="35"/>
      <c r="F192" s="35">
        <f t="shared" si="11"/>
        <v>0</v>
      </c>
      <c r="G192" s="35"/>
      <c r="H192" s="35">
        <f t="shared" si="12"/>
        <v>0</v>
      </c>
      <c r="I192" s="35"/>
      <c r="J192" s="35">
        <f t="shared" si="13"/>
        <v>0</v>
      </c>
      <c r="K192" s="35"/>
      <c r="L192" s="35">
        <f t="shared" si="14"/>
        <v>0</v>
      </c>
      <c r="S192" s="39">
        <f t="shared" si="15"/>
        <v>0</v>
      </c>
    </row>
    <row r="193" spans="1:19" ht="30">
      <c r="A193" s="24" t="s">
        <v>32</v>
      </c>
      <c r="C193" s="6"/>
      <c r="D193" s="35"/>
      <c r="E193" s="35"/>
      <c r="F193" s="35">
        <f t="shared" si="11"/>
        <v>0</v>
      </c>
      <c r="G193" s="36">
        <f>SUM(G194:G195)</f>
        <v>715733.72</v>
      </c>
      <c r="H193" s="36">
        <f t="shared" si="12"/>
        <v>715733.72</v>
      </c>
      <c r="I193" s="36">
        <f>SUM(I194:I195)</f>
        <v>715733.72</v>
      </c>
      <c r="J193" s="35">
        <f t="shared" si="13"/>
        <v>0</v>
      </c>
      <c r="K193" s="36">
        <f>SUM(K195)</f>
        <v>715733.72</v>
      </c>
      <c r="L193" s="35">
        <f t="shared" si="14"/>
        <v>0</v>
      </c>
      <c r="S193" s="38">
        <f t="shared" si="15"/>
        <v>715733.72</v>
      </c>
    </row>
    <row r="194" spans="1:19">
      <c r="A194" s="26" t="s">
        <v>209</v>
      </c>
      <c r="C194" s="6"/>
      <c r="D194" s="35"/>
      <c r="E194" s="35"/>
      <c r="F194" s="35">
        <f t="shared" si="11"/>
        <v>0</v>
      </c>
      <c r="G194" s="35">
        <v>0</v>
      </c>
      <c r="H194" s="35">
        <f t="shared" si="12"/>
        <v>0</v>
      </c>
      <c r="I194" s="35">
        <v>0</v>
      </c>
      <c r="J194" s="35">
        <f t="shared" si="13"/>
        <v>0</v>
      </c>
      <c r="K194" s="35"/>
      <c r="L194" s="35">
        <f t="shared" si="14"/>
        <v>0</v>
      </c>
      <c r="S194" s="38">
        <f t="shared" si="15"/>
        <v>0</v>
      </c>
    </row>
    <row r="195" spans="1:19">
      <c r="A195" s="8" t="s">
        <v>210</v>
      </c>
      <c r="C195" s="6"/>
      <c r="D195" s="35"/>
      <c r="E195" s="35"/>
      <c r="F195" s="35">
        <f t="shared" si="11"/>
        <v>0</v>
      </c>
      <c r="G195" s="35">
        <v>715733.72</v>
      </c>
      <c r="H195" s="35">
        <f t="shared" si="12"/>
        <v>715733.72</v>
      </c>
      <c r="I195" s="35">
        <v>715733.72</v>
      </c>
      <c r="J195" s="35">
        <f t="shared" si="13"/>
        <v>0</v>
      </c>
      <c r="K195" s="35">
        <v>715733.72</v>
      </c>
      <c r="L195" s="35">
        <f t="shared" si="14"/>
        <v>0</v>
      </c>
      <c r="S195" s="39">
        <f t="shared" si="15"/>
        <v>715733.72</v>
      </c>
    </row>
    <row r="196" spans="1:19">
      <c r="A196" s="24"/>
      <c r="C196" s="6"/>
      <c r="D196" s="35"/>
      <c r="E196" s="35"/>
      <c r="F196" s="35">
        <f t="shared" si="11"/>
        <v>0</v>
      </c>
      <c r="G196" s="35"/>
      <c r="H196" s="35">
        <f t="shared" si="12"/>
        <v>0</v>
      </c>
      <c r="I196" s="35"/>
      <c r="J196" s="35">
        <f t="shared" si="13"/>
        <v>0</v>
      </c>
      <c r="K196" s="35"/>
      <c r="L196" s="35">
        <f t="shared" si="14"/>
        <v>0</v>
      </c>
      <c r="S196" s="39">
        <f t="shared" si="15"/>
        <v>0</v>
      </c>
    </row>
    <row r="197" spans="1:19" ht="30">
      <c r="A197" s="24" t="s">
        <v>33</v>
      </c>
      <c r="C197" s="6"/>
      <c r="D197" s="35"/>
      <c r="E197" s="35"/>
      <c r="F197" s="35">
        <f t="shared" si="11"/>
        <v>0</v>
      </c>
      <c r="G197" s="35"/>
      <c r="H197" s="35">
        <f t="shared" si="12"/>
        <v>0</v>
      </c>
      <c r="I197" s="35"/>
      <c r="J197" s="35">
        <f t="shared" si="13"/>
        <v>0</v>
      </c>
      <c r="K197" s="36">
        <f>SUM(K198)</f>
        <v>455999.95</v>
      </c>
      <c r="L197" s="35">
        <f t="shared" si="14"/>
        <v>455999.95</v>
      </c>
      <c r="S197" s="39">
        <f t="shared" si="15"/>
        <v>455999.95</v>
      </c>
    </row>
    <row r="198" spans="1:19" ht="60">
      <c r="A198" s="26" t="s">
        <v>187</v>
      </c>
      <c r="C198" s="6">
        <v>0</v>
      </c>
      <c r="D198" s="35">
        <v>0</v>
      </c>
      <c r="E198" s="35"/>
      <c r="F198" s="35">
        <f t="shared" si="11"/>
        <v>0</v>
      </c>
      <c r="G198" s="35">
        <v>0</v>
      </c>
      <c r="H198" s="35">
        <f t="shared" si="12"/>
        <v>0</v>
      </c>
      <c r="I198" s="35">
        <v>0</v>
      </c>
      <c r="J198" s="35">
        <f t="shared" si="13"/>
        <v>0</v>
      </c>
      <c r="K198" s="35">
        <v>455999.95</v>
      </c>
      <c r="L198" s="35">
        <f t="shared" si="14"/>
        <v>455999.95</v>
      </c>
      <c r="S198" s="39">
        <f t="shared" si="15"/>
        <v>455999.95</v>
      </c>
    </row>
    <row r="199" spans="1:19">
      <c r="A199" s="24"/>
      <c r="C199" s="6"/>
      <c r="D199" s="35"/>
      <c r="E199" s="35"/>
      <c r="F199" s="35">
        <f t="shared" si="11"/>
        <v>0</v>
      </c>
      <c r="G199" s="35"/>
      <c r="H199" s="35">
        <f t="shared" si="12"/>
        <v>0</v>
      </c>
      <c r="I199" s="35"/>
      <c r="J199" s="35">
        <f t="shared" si="13"/>
        <v>0</v>
      </c>
      <c r="K199" s="35"/>
      <c r="L199" s="35">
        <f t="shared" si="14"/>
        <v>0</v>
      </c>
      <c r="S199" s="39">
        <f t="shared" si="15"/>
        <v>0</v>
      </c>
    </row>
    <row r="200" spans="1:19" ht="30">
      <c r="A200" s="24" t="s">
        <v>53</v>
      </c>
      <c r="C200" s="6"/>
      <c r="D200" s="35"/>
      <c r="E200" s="35"/>
      <c r="F200" s="35">
        <f t="shared" si="11"/>
        <v>0</v>
      </c>
      <c r="G200" s="35"/>
      <c r="H200" s="35">
        <f t="shared" si="12"/>
        <v>0</v>
      </c>
      <c r="I200" s="35"/>
      <c r="J200" s="35">
        <f t="shared" si="13"/>
        <v>0</v>
      </c>
      <c r="K200" s="35"/>
      <c r="L200" s="35">
        <f t="shared" si="14"/>
        <v>0</v>
      </c>
      <c r="S200" s="39">
        <f t="shared" si="15"/>
        <v>0</v>
      </c>
    </row>
    <row r="201" spans="1:19" ht="30">
      <c r="A201" s="24" t="s">
        <v>54</v>
      </c>
      <c r="C201" s="6"/>
      <c r="D201" s="35"/>
      <c r="E201" s="35"/>
      <c r="F201" s="35">
        <f t="shared" si="11"/>
        <v>0</v>
      </c>
      <c r="G201" s="35"/>
      <c r="H201" s="35">
        <f t="shared" si="12"/>
        <v>0</v>
      </c>
      <c r="I201" s="35"/>
      <c r="J201" s="35">
        <f t="shared" si="13"/>
        <v>0</v>
      </c>
      <c r="K201" s="35"/>
      <c r="L201" s="35">
        <f t="shared" si="14"/>
        <v>0</v>
      </c>
      <c r="S201" s="39">
        <f t="shared" si="15"/>
        <v>0</v>
      </c>
    </row>
    <row r="202" spans="1:19">
      <c r="A202" s="24" t="s">
        <v>34</v>
      </c>
      <c r="C202" s="6"/>
      <c r="D202" s="35"/>
      <c r="E202" s="35"/>
      <c r="F202" s="35">
        <f t="shared" ref="F202:F224" si="16">SUM(E202-D202-C202)</f>
        <v>0</v>
      </c>
      <c r="G202" s="35"/>
      <c r="H202" s="35">
        <f t="shared" ref="H202:H224" si="17">SUM(G202-C202-D202-F202)</f>
        <v>0</v>
      </c>
      <c r="I202" s="35"/>
      <c r="J202" s="35">
        <f t="shared" ref="J202:J224" si="18">SUM(I202-C202-D202-F202-H202)</f>
        <v>0</v>
      </c>
      <c r="K202" s="35"/>
      <c r="L202" s="35">
        <f t="shared" ref="L202:L224" si="19">SUM(K202-C202-D202-F202-H202-J202)</f>
        <v>0</v>
      </c>
      <c r="S202" s="39">
        <f t="shared" ref="S202:S224" si="20">+C202+D202+F202+H202+J202+L202+M202+N202+O202+P202+Q202+R202</f>
        <v>0</v>
      </c>
    </row>
    <row r="203" spans="1:19">
      <c r="A203" s="26" t="s">
        <v>188</v>
      </c>
      <c r="C203" s="6">
        <v>0</v>
      </c>
      <c r="D203" s="35">
        <v>0</v>
      </c>
      <c r="E203" s="35"/>
      <c r="F203" s="35">
        <f t="shared" si="16"/>
        <v>0</v>
      </c>
      <c r="G203" s="35">
        <v>0</v>
      </c>
      <c r="H203" s="35">
        <f t="shared" si="17"/>
        <v>0</v>
      </c>
      <c r="I203" s="35">
        <v>0</v>
      </c>
      <c r="J203" s="35">
        <f t="shared" si="18"/>
        <v>0</v>
      </c>
      <c r="K203" s="35">
        <v>0</v>
      </c>
      <c r="L203" s="35">
        <f t="shared" si="19"/>
        <v>0</v>
      </c>
      <c r="S203" s="39">
        <f t="shared" si="20"/>
        <v>0</v>
      </c>
    </row>
    <row r="204" spans="1:19">
      <c r="A204" s="24"/>
      <c r="C204" s="6"/>
      <c r="D204" s="35"/>
      <c r="E204" s="35"/>
      <c r="F204" s="35">
        <f t="shared" si="16"/>
        <v>0</v>
      </c>
      <c r="G204" s="35"/>
      <c r="H204" s="35">
        <f t="shared" si="17"/>
        <v>0</v>
      </c>
      <c r="I204" s="35"/>
      <c r="J204" s="35">
        <f t="shared" si="18"/>
        <v>0</v>
      </c>
      <c r="K204" s="35"/>
      <c r="L204" s="35">
        <f t="shared" si="19"/>
        <v>0</v>
      </c>
      <c r="S204" s="39">
        <f t="shared" si="20"/>
        <v>0</v>
      </c>
    </row>
    <row r="205" spans="1:19" ht="45">
      <c r="A205" s="24" t="s">
        <v>55</v>
      </c>
      <c r="C205" s="6"/>
      <c r="D205" s="35"/>
      <c r="E205" s="35"/>
      <c r="F205" s="35">
        <f t="shared" si="16"/>
        <v>0</v>
      </c>
      <c r="G205" s="35"/>
      <c r="H205" s="35">
        <f t="shared" si="17"/>
        <v>0</v>
      </c>
      <c r="I205" s="35"/>
      <c r="J205" s="35">
        <f t="shared" si="18"/>
        <v>0</v>
      </c>
      <c r="K205" s="35"/>
      <c r="L205" s="35">
        <f t="shared" si="19"/>
        <v>0</v>
      </c>
      <c r="S205" s="39">
        <f t="shared" si="20"/>
        <v>0</v>
      </c>
    </row>
    <row r="206" spans="1:19" ht="30">
      <c r="A206" s="26" t="s">
        <v>189</v>
      </c>
      <c r="C206" s="6">
        <v>0</v>
      </c>
      <c r="D206" s="35">
        <v>0</v>
      </c>
      <c r="E206" s="35"/>
      <c r="F206" s="35">
        <f t="shared" si="16"/>
        <v>0</v>
      </c>
      <c r="G206" s="35">
        <v>0</v>
      </c>
      <c r="H206" s="35">
        <f t="shared" si="17"/>
        <v>0</v>
      </c>
      <c r="I206" s="35">
        <v>0</v>
      </c>
      <c r="J206" s="35">
        <f t="shared" si="18"/>
        <v>0</v>
      </c>
      <c r="K206" s="35">
        <v>0</v>
      </c>
      <c r="L206" s="35">
        <f t="shared" si="19"/>
        <v>0</v>
      </c>
      <c r="S206" s="39">
        <f t="shared" si="20"/>
        <v>0</v>
      </c>
    </row>
    <row r="207" spans="1:19">
      <c r="A207" s="24"/>
      <c r="C207" s="6"/>
      <c r="D207" s="35"/>
      <c r="E207" s="35"/>
      <c r="F207" s="35">
        <f t="shared" si="16"/>
        <v>0</v>
      </c>
      <c r="G207" s="35"/>
      <c r="H207" s="35">
        <f t="shared" si="17"/>
        <v>0</v>
      </c>
      <c r="I207" s="35"/>
      <c r="J207" s="35">
        <f t="shared" si="18"/>
        <v>0</v>
      </c>
      <c r="K207" s="35"/>
      <c r="L207" s="35">
        <f t="shared" si="19"/>
        <v>0</v>
      </c>
      <c r="S207" s="39">
        <f t="shared" si="20"/>
        <v>0</v>
      </c>
    </row>
    <row r="208" spans="1:19" ht="15.75">
      <c r="A208" s="3" t="s">
        <v>56</v>
      </c>
      <c r="C208" s="4"/>
      <c r="D208" s="35"/>
      <c r="E208" s="34">
        <f>SUM(E210)</f>
        <v>2288084.17</v>
      </c>
      <c r="F208" s="34">
        <f t="shared" si="16"/>
        <v>2288084.17</v>
      </c>
      <c r="G208" s="34">
        <f>SUM(G210)</f>
        <v>2288084.17</v>
      </c>
      <c r="H208" s="35">
        <f t="shared" si="17"/>
        <v>0</v>
      </c>
      <c r="I208" s="34">
        <f>SUM(I210)</f>
        <v>2288084.17</v>
      </c>
      <c r="J208" s="35">
        <f t="shared" si="18"/>
        <v>0</v>
      </c>
      <c r="K208" s="34">
        <f>SUM(K210)</f>
        <v>2288084.17</v>
      </c>
      <c r="L208" s="36">
        <f t="shared" si="19"/>
        <v>0</v>
      </c>
      <c r="S208" s="38">
        <f t="shared" si="20"/>
        <v>2288084.17</v>
      </c>
    </row>
    <row r="209" spans="1:19">
      <c r="A209" s="3"/>
      <c r="C209" s="4"/>
      <c r="D209" s="35"/>
      <c r="E209" s="35"/>
      <c r="F209" s="35">
        <f t="shared" si="16"/>
        <v>0</v>
      </c>
      <c r="G209" s="35"/>
      <c r="H209" s="35">
        <f t="shared" si="17"/>
        <v>0</v>
      </c>
      <c r="I209" s="35"/>
      <c r="J209" s="35">
        <f t="shared" si="18"/>
        <v>0</v>
      </c>
      <c r="K209" s="35"/>
      <c r="L209" s="35">
        <f t="shared" si="19"/>
        <v>0</v>
      </c>
      <c r="S209" s="38">
        <f t="shared" si="20"/>
        <v>0</v>
      </c>
    </row>
    <row r="210" spans="1:19">
      <c r="A210" s="24" t="s">
        <v>57</v>
      </c>
      <c r="C210" s="6"/>
      <c r="D210" s="35"/>
      <c r="E210" s="36">
        <f>SUM(E211:E212)</f>
        <v>2288084.17</v>
      </c>
      <c r="F210" s="36">
        <f t="shared" si="16"/>
        <v>2288084.17</v>
      </c>
      <c r="G210" s="36">
        <f>SUM(G211:G212)</f>
        <v>2288084.17</v>
      </c>
      <c r="H210" s="35">
        <f t="shared" si="17"/>
        <v>0</v>
      </c>
      <c r="I210" s="36">
        <f>SUM(I211)</f>
        <v>2288084.17</v>
      </c>
      <c r="J210" s="35">
        <f t="shared" si="18"/>
        <v>0</v>
      </c>
      <c r="K210" s="36">
        <f>SUM(K211)</f>
        <v>2288084.17</v>
      </c>
      <c r="L210" s="35">
        <f t="shared" si="19"/>
        <v>0</v>
      </c>
      <c r="S210" s="38">
        <f t="shared" si="20"/>
        <v>2288084.17</v>
      </c>
    </row>
    <row r="211" spans="1:19" ht="30">
      <c r="A211" s="26" t="s">
        <v>190</v>
      </c>
      <c r="C211" s="6">
        <v>0</v>
      </c>
      <c r="D211" s="35">
        <v>0</v>
      </c>
      <c r="E211" s="35">
        <v>2288084.17</v>
      </c>
      <c r="F211" s="35">
        <f t="shared" si="16"/>
        <v>2288084.17</v>
      </c>
      <c r="G211" s="35">
        <v>2288084.17</v>
      </c>
      <c r="H211" s="35">
        <f t="shared" si="17"/>
        <v>0</v>
      </c>
      <c r="I211" s="35">
        <v>2288084.17</v>
      </c>
      <c r="J211" s="35">
        <f t="shared" si="18"/>
        <v>0</v>
      </c>
      <c r="K211" s="35">
        <v>2288084.17</v>
      </c>
      <c r="L211" s="35">
        <f t="shared" si="19"/>
        <v>0</v>
      </c>
      <c r="S211" s="39">
        <f t="shared" si="20"/>
        <v>2288084.17</v>
      </c>
    </row>
    <row r="212" spans="1:19" ht="30">
      <c r="A212" s="8" t="s">
        <v>191</v>
      </c>
      <c r="C212" s="6">
        <v>0</v>
      </c>
      <c r="D212" s="35">
        <v>0</v>
      </c>
      <c r="E212" s="35"/>
      <c r="F212" s="35">
        <f t="shared" si="16"/>
        <v>0</v>
      </c>
      <c r="G212" s="35">
        <v>0</v>
      </c>
      <c r="H212" s="35">
        <f t="shared" si="17"/>
        <v>0</v>
      </c>
      <c r="I212" s="35">
        <v>0</v>
      </c>
      <c r="J212" s="35">
        <f t="shared" si="18"/>
        <v>0</v>
      </c>
      <c r="K212" s="35"/>
      <c r="L212" s="35">
        <f t="shared" si="19"/>
        <v>0</v>
      </c>
      <c r="S212" s="38">
        <f t="shared" si="20"/>
        <v>0</v>
      </c>
    </row>
    <row r="213" spans="1:19">
      <c r="A213" s="24"/>
      <c r="C213" s="6"/>
      <c r="D213" s="35"/>
      <c r="E213" s="35"/>
      <c r="F213" s="35">
        <f t="shared" si="16"/>
        <v>0</v>
      </c>
      <c r="G213" s="35"/>
      <c r="H213" s="35">
        <f t="shared" si="17"/>
        <v>0</v>
      </c>
      <c r="I213" s="35"/>
      <c r="J213" s="35">
        <f t="shared" si="18"/>
        <v>0</v>
      </c>
      <c r="K213" s="35"/>
      <c r="L213" s="35">
        <f t="shared" si="19"/>
        <v>0</v>
      </c>
      <c r="S213" s="38">
        <f t="shared" si="20"/>
        <v>0</v>
      </c>
    </row>
    <row r="214" spans="1:19">
      <c r="A214" s="24" t="s">
        <v>58</v>
      </c>
      <c r="C214" s="6"/>
      <c r="D214" s="35"/>
      <c r="E214" s="35"/>
      <c r="F214" s="35">
        <f t="shared" si="16"/>
        <v>0</v>
      </c>
      <c r="G214" s="35"/>
      <c r="H214" s="35">
        <f t="shared" si="17"/>
        <v>0</v>
      </c>
      <c r="I214" s="35"/>
      <c r="J214" s="35">
        <f t="shared" si="18"/>
        <v>0</v>
      </c>
      <c r="K214" s="35"/>
      <c r="L214" s="35">
        <f t="shared" si="19"/>
        <v>0</v>
      </c>
      <c r="S214" s="38">
        <f t="shared" si="20"/>
        <v>0</v>
      </c>
    </row>
    <row r="215" spans="1:19" ht="30">
      <c r="A215" s="24" t="s">
        <v>59</v>
      </c>
      <c r="C215" s="6"/>
      <c r="D215" s="35"/>
      <c r="E215" s="35"/>
      <c r="F215" s="35">
        <f t="shared" si="16"/>
        <v>0</v>
      </c>
      <c r="G215" s="35"/>
      <c r="H215" s="35">
        <f t="shared" si="17"/>
        <v>0</v>
      </c>
      <c r="I215" s="35"/>
      <c r="J215" s="35">
        <f t="shared" si="18"/>
        <v>0</v>
      </c>
      <c r="K215" s="35"/>
      <c r="L215" s="35">
        <f t="shared" si="19"/>
        <v>0</v>
      </c>
      <c r="S215" s="38">
        <f t="shared" si="20"/>
        <v>0</v>
      </c>
    </row>
    <row r="216" spans="1:19" ht="45">
      <c r="A216" s="24" t="s">
        <v>60</v>
      </c>
      <c r="C216" s="6"/>
      <c r="D216" s="35"/>
      <c r="E216" s="35"/>
      <c r="F216" s="35">
        <f t="shared" si="16"/>
        <v>0</v>
      </c>
      <c r="G216" s="35"/>
      <c r="H216" s="35">
        <f t="shared" si="17"/>
        <v>0</v>
      </c>
      <c r="I216" s="35"/>
      <c r="J216" s="35">
        <f t="shared" si="18"/>
        <v>0</v>
      </c>
      <c r="K216" s="35"/>
      <c r="L216" s="35">
        <f t="shared" si="19"/>
        <v>0</v>
      </c>
      <c r="S216" s="38">
        <f t="shared" si="20"/>
        <v>0</v>
      </c>
    </row>
    <row r="217" spans="1:19" ht="30">
      <c r="A217" s="3" t="s">
        <v>61</v>
      </c>
      <c r="C217" s="4"/>
      <c r="D217" s="35"/>
      <c r="E217" s="35"/>
      <c r="F217" s="35">
        <f t="shared" si="16"/>
        <v>0</v>
      </c>
      <c r="G217" s="35"/>
      <c r="H217" s="35">
        <f t="shared" si="17"/>
        <v>0</v>
      </c>
      <c r="I217" s="35"/>
      <c r="J217" s="35">
        <f t="shared" si="18"/>
        <v>0</v>
      </c>
      <c r="K217" s="35"/>
      <c r="L217" s="35">
        <f t="shared" si="19"/>
        <v>0</v>
      </c>
      <c r="S217" s="38">
        <f t="shared" si="20"/>
        <v>0</v>
      </c>
    </row>
    <row r="218" spans="1:19">
      <c r="A218" s="24" t="s">
        <v>62</v>
      </c>
      <c r="C218" s="6"/>
      <c r="D218" s="35"/>
      <c r="E218" s="35"/>
      <c r="F218" s="35">
        <f t="shared" si="16"/>
        <v>0</v>
      </c>
      <c r="G218" s="35"/>
      <c r="H218" s="35">
        <f t="shared" si="17"/>
        <v>0</v>
      </c>
      <c r="I218" s="35"/>
      <c r="J218" s="35">
        <f t="shared" si="18"/>
        <v>0</v>
      </c>
      <c r="K218" s="35"/>
      <c r="L218" s="35">
        <f t="shared" si="19"/>
        <v>0</v>
      </c>
      <c r="S218" s="38">
        <f t="shared" si="20"/>
        <v>0</v>
      </c>
    </row>
    <row r="219" spans="1:19" ht="30">
      <c r="A219" s="24" t="s">
        <v>63</v>
      </c>
      <c r="C219" s="6"/>
      <c r="D219" s="35"/>
      <c r="E219" s="35"/>
      <c r="F219" s="35">
        <f t="shared" si="16"/>
        <v>0</v>
      </c>
      <c r="G219" s="35"/>
      <c r="H219" s="35">
        <f t="shared" si="17"/>
        <v>0</v>
      </c>
      <c r="I219" s="35"/>
      <c r="J219" s="35">
        <f t="shared" si="18"/>
        <v>0</v>
      </c>
      <c r="K219" s="35"/>
      <c r="L219" s="35">
        <f t="shared" si="19"/>
        <v>0</v>
      </c>
      <c r="S219" s="38">
        <f t="shared" si="20"/>
        <v>0</v>
      </c>
    </row>
    <row r="220" spans="1:19">
      <c r="A220" s="3" t="s">
        <v>64</v>
      </c>
      <c r="C220" s="4"/>
      <c r="D220" s="35"/>
      <c r="E220" s="35"/>
      <c r="F220" s="35">
        <f t="shared" si="16"/>
        <v>0</v>
      </c>
      <c r="G220" s="35"/>
      <c r="H220" s="35">
        <f t="shared" si="17"/>
        <v>0</v>
      </c>
      <c r="I220" s="35"/>
      <c r="J220" s="35">
        <f t="shared" si="18"/>
        <v>0</v>
      </c>
      <c r="K220" s="35"/>
      <c r="L220" s="35">
        <f t="shared" si="19"/>
        <v>0</v>
      </c>
      <c r="S220" s="38">
        <f t="shared" si="20"/>
        <v>0</v>
      </c>
    </row>
    <row r="221" spans="1:19" ht="30">
      <c r="A221" s="24" t="s">
        <v>65</v>
      </c>
      <c r="C221" s="6"/>
      <c r="D221" s="35"/>
      <c r="E221" s="35"/>
      <c r="F221" s="35">
        <f t="shared" si="16"/>
        <v>0</v>
      </c>
      <c r="G221" s="35"/>
      <c r="H221" s="35">
        <f t="shared" si="17"/>
        <v>0</v>
      </c>
      <c r="I221" s="35"/>
      <c r="J221" s="35">
        <f t="shared" si="18"/>
        <v>0</v>
      </c>
      <c r="K221" s="35"/>
      <c r="L221" s="35">
        <f t="shared" si="19"/>
        <v>0</v>
      </c>
      <c r="S221" s="38">
        <f t="shared" si="20"/>
        <v>0</v>
      </c>
    </row>
    <row r="222" spans="1:19" ht="30">
      <c r="A222" s="24" t="s">
        <v>66</v>
      </c>
      <c r="C222" s="6"/>
      <c r="D222" s="35"/>
      <c r="E222" s="35"/>
      <c r="F222" s="35">
        <f t="shared" si="16"/>
        <v>0</v>
      </c>
      <c r="G222" s="35"/>
      <c r="H222" s="35">
        <f t="shared" si="17"/>
        <v>0</v>
      </c>
      <c r="I222" s="35"/>
      <c r="J222" s="35">
        <f t="shared" si="18"/>
        <v>0</v>
      </c>
      <c r="K222" s="35"/>
      <c r="L222" s="35">
        <f t="shared" si="19"/>
        <v>0</v>
      </c>
      <c r="S222" s="38">
        <f t="shared" si="20"/>
        <v>0</v>
      </c>
    </row>
    <row r="223" spans="1:19" ht="30">
      <c r="A223" s="24" t="s">
        <v>67</v>
      </c>
      <c r="C223" s="6"/>
      <c r="D223" s="35"/>
      <c r="E223" s="35"/>
      <c r="F223" s="35">
        <f t="shared" si="16"/>
        <v>0</v>
      </c>
      <c r="G223" s="35"/>
      <c r="H223" s="35">
        <f t="shared" si="17"/>
        <v>0</v>
      </c>
      <c r="I223" s="35"/>
      <c r="J223" s="35">
        <f t="shared" si="18"/>
        <v>0</v>
      </c>
      <c r="K223" s="35"/>
      <c r="L223" s="35">
        <f t="shared" si="19"/>
        <v>0</v>
      </c>
      <c r="S223" s="38">
        <f t="shared" si="20"/>
        <v>0</v>
      </c>
    </row>
    <row r="224" spans="1:19" ht="15.75">
      <c r="A224" s="10" t="s">
        <v>35</v>
      </c>
      <c r="B224" s="7"/>
      <c r="C224" s="33">
        <f>SUM(C9+C36)</f>
        <v>10044506.34</v>
      </c>
      <c r="D224" s="33">
        <f>SUM(D9+D36+D98)</f>
        <v>11057270.159999998</v>
      </c>
      <c r="E224" s="33">
        <f>SUM(E9+E36+E98+E179+E208)</f>
        <v>36181157.689999998</v>
      </c>
      <c r="F224" s="33">
        <f t="shared" si="16"/>
        <v>15079381.190000001</v>
      </c>
      <c r="G224" s="33">
        <f>SUM(G9+G36+G98+G157+G179+G208)</f>
        <v>53763322.750000007</v>
      </c>
      <c r="H224" s="33">
        <f t="shared" si="17"/>
        <v>17582165.060000014</v>
      </c>
      <c r="I224" s="33">
        <f>SUM(I9+I36+I98+I157+I179+I208)</f>
        <v>69529082.460000008</v>
      </c>
      <c r="J224" s="33">
        <f t="shared" si="18"/>
        <v>15765759.709999993</v>
      </c>
      <c r="K224" s="32">
        <f>SUM(K9+K36+K98+K157+K179+K208)</f>
        <v>88125034.100000009</v>
      </c>
      <c r="L224" s="33">
        <f t="shared" si="19"/>
        <v>18595951.640000001</v>
      </c>
      <c r="M224" s="7"/>
      <c r="N224" s="7"/>
      <c r="O224" s="7"/>
      <c r="P224" s="7"/>
      <c r="Q224" s="7"/>
      <c r="R224" s="7"/>
      <c r="S224" s="32">
        <f t="shared" si="20"/>
        <v>88125034.100000009</v>
      </c>
    </row>
    <row r="225" spans="1:19">
      <c r="A225" s="5"/>
      <c r="C225" s="6"/>
    </row>
    <row r="226" spans="1:19">
      <c r="A226" s="1" t="s">
        <v>68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30">
      <c r="A227" s="3" t="s">
        <v>69</v>
      </c>
      <c r="C227" s="4"/>
    </row>
    <row r="228" spans="1:19" ht="30">
      <c r="A228" s="24" t="s">
        <v>70</v>
      </c>
      <c r="C228" s="6"/>
    </row>
    <row r="229" spans="1:19" ht="30">
      <c r="A229" s="24" t="s">
        <v>71</v>
      </c>
      <c r="C229" s="6"/>
    </row>
    <row r="230" spans="1:19">
      <c r="A230" s="3" t="s">
        <v>72</v>
      </c>
      <c r="C230" s="4"/>
    </row>
    <row r="231" spans="1:19" ht="30">
      <c r="A231" s="24" t="s">
        <v>73</v>
      </c>
      <c r="C231" s="6"/>
    </row>
    <row r="232" spans="1:19" ht="30">
      <c r="A232" s="24" t="s">
        <v>74</v>
      </c>
      <c r="C232" s="6"/>
    </row>
    <row r="233" spans="1:19" ht="30">
      <c r="A233" s="3" t="s">
        <v>75</v>
      </c>
      <c r="C233" s="4"/>
    </row>
    <row r="234" spans="1:19" ht="30">
      <c r="A234" s="24" t="s">
        <v>76</v>
      </c>
      <c r="C234" s="6"/>
    </row>
    <row r="235" spans="1:19">
      <c r="A235" s="10" t="s">
        <v>77</v>
      </c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</row>
    <row r="237" spans="1:19" ht="31.5">
      <c r="A237" s="11" t="s">
        <v>78</v>
      </c>
      <c r="B237" s="15"/>
      <c r="C237" s="12"/>
      <c r="D237" s="12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</row>
    <row r="238" spans="1:19">
      <c r="A238" t="s">
        <v>99</v>
      </c>
    </row>
    <row r="239" spans="1:19">
      <c r="A239" t="s">
        <v>97</v>
      </c>
    </row>
    <row r="240" spans="1:19">
      <c r="A240" t="s">
        <v>98</v>
      </c>
    </row>
  </sheetData>
  <mergeCells count="5">
    <mergeCell ref="A1:R1"/>
    <mergeCell ref="A2:R2"/>
    <mergeCell ref="A3:R3"/>
    <mergeCell ref="A4:R4"/>
    <mergeCell ref="A5:R5"/>
  </mergeCells>
  <pageMargins left="0.7" right="0.7" top="0.75" bottom="0.75" header="0.3" footer="0.3"/>
  <pageSetup orientation="portrait" r:id="rId1"/>
  <ignoredErrors>
    <ignoredError sqref="G19" formulaRange="1"/>
    <ignoredError sqref="D46 F9:F10 F30 F38 F50 F82 F110 F124 F135 F147 F208 F2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ccastellanos</cp:lastModifiedBy>
  <dcterms:created xsi:type="dcterms:W3CDTF">2018-04-17T18:57:16Z</dcterms:created>
  <dcterms:modified xsi:type="dcterms:W3CDTF">2018-07-05T17:59:39Z</dcterms:modified>
</cp:coreProperties>
</file>