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Ejecución 2025\"/>
    </mc:Choice>
  </mc:AlternateContent>
  <xr:revisionPtr revIDLastSave="0" documentId="13_ncr:1_{2F91080D-D1C5-4BE5-B539-61B0C43890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Hoja1!$A$1:$P$108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10" i="1"/>
  <c r="P12" i="1"/>
  <c r="P13" i="1"/>
  <c r="P14" i="1"/>
  <c r="P15" i="1"/>
  <c r="P17" i="1"/>
  <c r="P18" i="1"/>
  <c r="P19" i="1"/>
  <c r="P20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37" i="1"/>
  <c r="P42" i="1"/>
  <c r="P53" i="1"/>
  <c r="P54" i="1"/>
  <c r="P55" i="1"/>
  <c r="P56" i="1"/>
  <c r="P57" i="1"/>
  <c r="P58" i="1"/>
  <c r="P59" i="1"/>
  <c r="P60" i="1"/>
  <c r="P61" i="1"/>
  <c r="P63" i="1"/>
  <c r="P64" i="1"/>
  <c r="O62" i="1"/>
  <c r="O26" i="1"/>
  <c r="O10" i="1"/>
  <c r="O16" i="1"/>
  <c r="O36" i="1"/>
  <c r="O52" i="1"/>
  <c r="N62" i="1"/>
  <c r="N10" i="1"/>
  <c r="N16" i="1"/>
  <c r="N26" i="1"/>
  <c r="N36" i="1"/>
  <c r="N52" i="1"/>
  <c r="M10" i="1"/>
  <c r="M16" i="1"/>
  <c r="M26" i="1"/>
  <c r="M36" i="1"/>
  <c r="M52" i="1"/>
  <c r="M62" i="1"/>
  <c r="L62" i="1"/>
  <c r="L52" i="1"/>
  <c r="L36" i="1"/>
  <c r="L26" i="1"/>
  <c r="L16" i="1"/>
  <c r="L10" i="1"/>
  <c r="O75" i="1" l="1"/>
  <c r="O88" i="1" s="1"/>
  <c r="N75" i="1"/>
  <c r="N88" i="1" s="1"/>
  <c r="M75" i="1"/>
  <c r="M88" i="1" s="1"/>
  <c r="L75" i="1"/>
  <c r="L88" i="1" s="1"/>
  <c r="K52" i="1" l="1"/>
  <c r="K16" i="1"/>
  <c r="K62" i="1"/>
  <c r="K36" i="1"/>
  <c r="K26" i="1"/>
  <c r="K10" i="1"/>
  <c r="J16" i="1"/>
  <c r="J26" i="1"/>
  <c r="J52" i="1"/>
  <c r="K75" i="1" l="1"/>
  <c r="K88" i="1" s="1"/>
  <c r="J62" i="1"/>
  <c r="J36" i="1"/>
  <c r="J10" i="1"/>
  <c r="I26" i="1"/>
  <c r="I62" i="1"/>
  <c r="I52" i="1"/>
  <c r="I36" i="1"/>
  <c r="I16" i="1"/>
  <c r="I10" i="1"/>
  <c r="H52" i="1"/>
  <c r="H26" i="1"/>
  <c r="H36" i="1"/>
  <c r="H62" i="1"/>
  <c r="H16" i="1"/>
  <c r="H10" i="1"/>
  <c r="G62" i="1"/>
  <c r="G36" i="1"/>
  <c r="G26" i="1"/>
  <c r="G10" i="1"/>
  <c r="G52" i="1"/>
  <c r="G16" i="1"/>
  <c r="P36" i="1" l="1"/>
  <c r="J75" i="1"/>
  <c r="J88" i="1" s="1"/>
  <c r="I75" i="1"/>
  <c r="I88" i="1" s="1"/>
  <c r="H75" i="1"/>
  <c r="H88" i="1" s="1"/>
  <c r="G75" i="1"/>
  <c r="G88" i="1" s="1"/>
  <c r="E16" i="1"/>
  <c r="E52" i="1"/>
  <c r="E62" i="1"/>
  <c r="F26" i="1" l="1"/>
  <c r="E26" i="1"/>
  <c r="F16" i="1"/>
  <c r="P16" i="1" s="1"/>
  <c r="F52" i="1"/>
  <c r="P52" i="1" s="1"/>
  <c r="F10" i="1"/>
  <c r="F73" i="1"/>
  <c r="P73" i="1" s="1"/>
  <c r="F72" i="1"/>
  <c r="P72" i="1" s="1"/>
  <c r="F71" i="1"/>
  <c r="P71" i="1" s="1"/>
  <c r="F70" i="1"/>
  <c r="P70" i="1" s="1"/>
  <c r="F69" i="1"/>
  <c r="P69" i="1" s="1"/>
  <c r="F68" i="1"/>
  <c r="P68" i="1" s="1"/>
  <c r="F67" i="1"/>
  <c r="P67" i="1" s="1"/>
  <c r="F66" i="1"/>
  <c r="P66" i="1" s="1"/>
  <c r="F65" i="1"/>
  <c r="P65" i="1" s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B70" i="1"/>
  <c r="B67" i="1"/>
  <c r="B63" i="1"/>
  <c r="B62" i="1" s="1"/>
  <c r="B57" i="1"/>
  <c r="B53" i="1"/>
  <c r="B52" i="1" s="1"/>
  <c r="B44" i="1"/>
  <c r="B36" i="1"/>
  <c r="B35" i="1"/>
  <c r="B33" i="1"/>
  <c r="B30" i="1"/>
  <c r="B29" i="1"/>
  <c r="B28" i="1"/>
  <c r="B27" i="1"/>
  <c r="B24" i="1"/>
  <c r="B23" i="1"/>
  <c r="B21" i="1"/>
  <c r="B20" i="1"/>
  <c r="B18" i="1"/>
  <c r="B11" i="1"/>
  <c r="B10" i="1" s="1"/>
  <c r="E10" i="1"/>
  <c r="P26" i="1" l="1"/>
  <c r="B16" i="1"/>
  <c r="F62" i="1"/>
  <c r="P62" i="1" s="1"/>
  <c r="E75" i="1"/>
  <c r="E88" i="1" s="1"/>
  <c r="F75" i="1"/>
  <c r="F88" i="1" s="1"/>
  <c r="B26" i="1"/>
  <c r="B75" i="1" l="1"/>
  <c r="B88" i="1" s="1"/>
  <c r="P75" i="1"/>
  <c r="P88" i="1" s="1"/>
  <c r="P45" i="1"/>
  <c r="E45" i="1"/>
  <c r="E43" i="1"/>
  <c r="P43" i="1"/>
  <c r="E40" i="1"/>
  <c r="P40" i="1"/>
  <c r="E41" i="1"/>
  <c r="P41" i="1"/>
  <c r="E47" i="1"/>
  <c r="P47" i="1"/>
  <c r="E50" i="1"/>
  <c r="P50" i="1"/>
  <c r="P39" i="1"/>
  <c r="E39" i="1"/>
  <c r="P44" i="1"/>
  <c r="E44" i="1"/>
  <c r="E49" i="1"/>
  <c r="P49" i="1"/>
  <c r="E46" i="1"/>
  <c r="P46" i="1"/>
  <c r="P38" i="1"/>
  <c r="E38" i="1"/>
  <c r="P48" i="1"/>
  <c r="E48" i="1"/>
  <c r="P51" i="1"/>
  <c r="E51" i="1"/>
</calcChain>
</file>

<file path=xl/sharedStrings.xml><?xml version="1.0" encoding="utf-8"?>
<sst xmlns="http://schemas.openxmlformats.org/spreadsheetml/2006/main" count="104" uniqueCount="104">
  <si>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</si>
  <si>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</si>
  <si>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</si>
  <si>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</si>
  <si>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</si>
  <si>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</si>
  <si>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</si>
  <si>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</si>
  <si>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</si>
  <si>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</si>
  <si>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</si>
  <si>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</si>
  <si>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</si>
  <si>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</si>
  <si>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</si>
  <si>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</si>
  <si>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</si>
  <si>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</si>
  <si>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</si>
  <si>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</si>
  <si>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</si>
  <si>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</si>
  <si>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</si>
  <si>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</si>
  <si>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</si>
  <si>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</si>
  <si>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</si>
  <si>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</si>
  <si>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</si>
  <si>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</si>
  <si>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</si>
  <si>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</si>
  <si>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</si>
  <si>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</si>
  <si>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</si>
  <si>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</si>
  <si>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</si>
  <si>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</si>
  <si>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</si>
  <si>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</si>
  <si>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</si>
  <si>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</si>
  <si>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</si>
  <si>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</si>
  <si>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</si>
  <si>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</si>
  <si>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</si>
  <si>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</si>
  <si>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</si>
  <si>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</si>
  <si>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</si>
  <si>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</si>
  <si>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</si>
  <si>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</si>
  <si>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</si>
  <si>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</si>
  <si>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</si>
  <si>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</si>
  <si>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</si>
  <si>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</si>
  <si>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</si>
  <si>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</si>
  <si>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</si>
  <si>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</si>
  <si>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</si>
  <si>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</si>
  <si>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</si>
  <si>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</si>
  <si>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</si>
  <si>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</si>
  <si>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</si>
  <si>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</si>
  <si>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</si>
  <si>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</si>
  <si>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</si>
  <si>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</si>
  <si>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</si>
  <si>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</si>
  <si>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</si>
  <si>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</si>
  <si>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</si>
  <si>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</si>
  <si>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</si>
  <si>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</si>
  <si>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</si>
  <si>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</si>
  <si>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</si>
  <si>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</si>
  <si>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</si>
  <si>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</si>
  <si>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</si>
  <si>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</si>
  <si>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</si>
  <si>
    <t>Presupuesto Modificado</t>
  </si>
  <si>
    <t>Marzo</t>
  </si>
  <si>
    <t>Abril</t>
  </si>
  <si>
    <t>AÑO 2025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</si>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</sst>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6" fontId="0" fillId="0" borderId="0" xfId="0" applyNumberFormat="1"/>
    <xf numFmtId="0" fontId="2" fillId="0" borderId="0" xfId="0" applyFont="1" applyAlignment="1">
      <alignment horizontal="left"/>
    </xf>
    <xf numFmtId="4" fontId="3" fillId="0" borderId="0" xfId="1" applyNumberFormat="1" applyFont="1" applyAlignment="1">
      <alignment vertical="center" wrapText="1"/>
    </xf>
    <xf numFmtId="4" fontId="0" fillId="0" borderId="0" xfId="1" applyNumberFormat="1" applyFont="1"/>
    <xf numFmtId="4" fontId="4" fillId="2" borderId="0" xfId="1" applyNumberFormat="1" applyFont="1" applyFill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readingOrder="2"/>
    </xf>
    <xf numFmtId="4" fontId="9" fillId="0" borderId="0" xfId="0" applyNumberFormat="1" applyFont="1" applyAlignment="1">
      <alignment horizontal="center" readingOrder="2"/>
    </xf>
    <xf numFmtId="4" fontId="2" fillId="0" borderId="0" xfId="1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43" fontId="2" fillId="3" borderId="2" xfId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741830</xdr:colOff>
      <xdr:row>0</xdr:row>
      <xdr:rowOff>0</xdr:rowOff>
    </xdr:from>
    <xdr:to>
      <xdr:col>0</xdr:col>
      <xdr:colOff>2445124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830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292475</xdr:colOff>
      <xdr:row>94</xdr:row>
      <xdr:rowOff>117204</xdr:rowOff>
    </xdr:from>
    <xdr:to>
      <xdr:col>6</xdr:col>
      <xdr:colOff>646256</xdr:colOff>
      <xdr:row>101</xdr:row>
      <xdr:rowOff>722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4050" y="18624279"/>
          <a:ext cx="2163531" cy="1245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735762</xdr:colOff>
      <xdr:row>93</xdr:row>
      <xdr:rowOff>174972</xdr:rowOff>
    </xdr:from>
    <xdr:to>
      <xdr:col>11</xdr:col>
      <xdr:colOff>152553</xdr:colOff>
      <xdr:row>105</xdr:row>
      <xdr:rowOff>44852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837" y="18491547"/>
          <a:ext cx="2131416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445848</xdr:colOff>
      <xdr:row>0</xdr:row>
      <xdr:rowOff>0</xdr:rowOff>
    </xdr:from>
    <xdr:to>
      <xdr:col>13</xdr:col>
      <xdr:colOff>225583</xdr:colOff>
      <xdr:row>6</xdr:row>
      <xdr:rowOff>2455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72380-21DE-B953-CB10-52014A69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61548" y="0"/>
          <a:ext cx="1589485" cy="126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1"/>
  <sheetViews>
    <sheetView showGridLines="0" tabSelected="1" view="pageBreakPreview" zoomScaleNormal="100" zoomScaleSheetLayoutView="100" workbookViewId="0">
      <selection activeCell="P12" sqref="P12"/>
    </sheetView>
  </sheetViews>
  <sheetFormatPr baseColWidth="10" defaultColWidth="9.140625" defaultRowHeight="15" x14ac:dyDescent="0.25"/>
  <cols>
    <col min="1" max="1" width="43.28515625" customWidth="1"/>
    <col min="2" max="2" width="14.5703125" bestFit="1" customWidth="1"/>
    <col min="3" max="3" width="2.28515625" customWidth="1"/>
    <col min="4" max="4" width="14.5703125" bestFit="1" customWidth="1"/>
    <col min="5" max="13" width="13.5703125" style="47" bestFit="1" customWidth="1"/>
    <col min="14" max="15" width="13.5703125" style="47" customWidth="1"/>
    <col min="16" max="16" width="14.5703125" style="36" bestFit="1" customWidth="1"/>
    <col min="17" max="17" width="14.140625" bestFit="1" customWidth="1"/>
    <col min="18" max="19" width="13.5703125" bestFit="1" customWidth="1"/>
    <col min="20" max="22" width="14.140625" bestFit="1" customWidth="1"/>
    <col min="23" max="23" width="14.140625" customWidth="1"/>
    <col min="24" max="27" width="14.140625" bestFit="1" customWidth="1"/>
    <col min="29" max="29" width="96.7109375" bestFit="1" customWidth="1"/>
    <col min="31" max="38" width="6" bestFit="1" customWidth="1"/>
    <col min="39" max="40" width="7" bestFit="1" customWidth="1"/>
  </cols>
  <sheetData>
    <row r="1" spans="1:40" ht="12.75" customHeight="1" x14ac:dyDescent="0.25">
      <c r="A1" s="1"/>
      <c r="B1" s="1"/>
      <c r="C1" s="1"/>
      <c r="D1" s="1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40" ht="18.7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AC2" s="2"/>
    </row>
    <row r="3" spans="1:40" ht="18.75" customHeight="1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AC3" s="2"/>
    </row>
    <row r="4" spans="1:40" ht="18.75" customHeight="1" x14ac:dyDescent="0.25">
      <c r="A4" s="61" t="s">
        <v>96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AC4" s="2"/>
    </row>
    <row r="5" spans="1:40" ht="15.75" customHeight="1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AC5" s="2"/>
    </row>
    <row r="6" spans="1:40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AC6" s="2"/>
    </row>
    <row r="7" spans="1:40" ht="8.25" customHeight="1" x14ac:dyDescent="0.25">
      <c r="AC7" s="2"/>
    </row>
    <row r="8" spans="1:40" ht="31.5" x14ac:dyDescent="0.25">
      <c r="A8" s="3" t="s">
        <v>8</v>
      </c>
      <c r="B8" s="4" t="s">
        <v>83</v>
      </c>
      <c r="C8" s="4"/>
      <c r="D8" s="48" t="s">
        <v>93</v>
      </c>
      <c r="E8" s="48" t="s">
        <v>90</v>
      </c>
      <c r="F8" s="48" t="s">
        <v>92</v>
      </c>
      <c r="G8" s="48" t="s">
        <v>94</v>
      </c>
      <c r="H8" s="48" t="s">
        <v>95</v>
      </c>
      <c r="I8" s="48" t="s">
        <v>97</v>
      </c>
      <c r="J8" s="48" t="s">
        <v>98</v>
      </c>
      <c r="K8" s="48" t="s">
        <v>99</v>
      </c>
      <c r="L8" s="48" t="s">
        <v>100</v>
      </c>
      <c r="M8" s="48" t="s">
        <v>101</v>
      </c>
      <c r="N8" s="48" t="s">
        <v>102</v>
      </c>
      <c r="O8" s="48" t="s">
        <v>103</v>
      </c>
      <c r="P8" s="37" t="s">
        <v>91</v>
      </c>
      <c r="AM8" s="5"/>
      <c r="AN8" s="5"/>
    </row>
    <row r="9" spans="1:40" x14ac:dyDescent="0.25">
      <c r="A9" s="6" t="s">
        <v>9</v>
      </c>
      <c r="B9" s="6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x14ac:dyDescent="0.25">
      <c r="A10" s="8" t="s">
        <v>10</v>
      </c>
      <c r="B10" s="27">
        <f>SUM(B11:B15)</f>
        <v>268489901</v>
      </c>
      <c r="C10" s="27"/>
      <c r="D10" s="42">
        <v>269557391.88999999</v>
      </c>
      <c r="E10" s="42">
        <f t="shared" ref="E10:J10" si="0">SUM(E11:E15)</f>
        <v>16297557.110000001</v>
      </c>
      <c r="F10" s="42">
        <f t="shared" si="0"/>
        <v>16363522.810000001</v>
      </c>
      <c r="G10" s="42">
        <f t="shared" si="0"/>
        <v>17046570.199999999</v>
      </c>
      <c r="H10" s="42">
        <f t="shared" si="0"/>
        <v>16124994.560000001</v>
      </c>
      <c r="I10" s="42">
        <f t="shared" si="0"/>
        <v>28731361.18</v>
      </c>
      <c r="J10" s="42">
        <f t="shared" si="0"/>
        <v>16433286.469999999</v>
      </c>
      <c r="K10" s="42">
        <f t="shared" ref="K10:O10" si="1">SUM(K11:K15)</f>
        <v>16612500.9</v>
      </c>
      <c r="L10" s="42">
        <f t="shared" si="1"/>
        <v>17528855.640000001</v>
      </c>
      <c r="M10" s="42">
        <f t="shared" si="1"/>
        <v>16330584.85</v>
      </c>
      <c r="N10" s="42">
        <f t="shared" si="1"/>
        <v>31646222.07</v>
      </c>
      <c r="O10" s="42">
        <f t="shared" si="1"/>
        <v>30646590.349999998</v>
      </c>
      <c r="P10" s="39">
        <f>SUM(E10:O10)</f>
        <v>223762046.13999999</v>
      </c>
      <c r="AE10" s="9"/>
    </row>
    <row r="11" spans="1:40" x14ac:dyDescent="0.25">
      <c r="A11" s="10" t="s">
        <v>11</v>
      </c>
      <c r="B11" s="11">
        <f>193076000</f>
        <v>193076000</v>
      </c>
      <c r="C11" s="11"/>
      <c r="D11" s="36">
        <v>194143490.88999999</v>
      </c>
      <c r="E11" s="41">
        <v>13419585.390000001</v>
      </c>
      <c r="F11" s="41">
        <v>13360483.33</v>
      </c>
      <c r="G11" s="41">
        <v>14240649.859999999</v>
      </c>
      <c r="H11" s="41">
        <v>13361860.98</v>
      </c>
      <c r="I11" s="41">
        <v>13546250</v>
      </c>
      <c r="J11" s="41">
        <v>13597250.01</v>
      </c>
      <c r="K11" s="41">
        <v>13775896.75</v>
      </c>
      <c r="L11" s="41">
        <v>14382415.82</v>
      </c>
      <c r="M11" s="41">
        <v>13402416.67</v>
      </c>
      <c r="N11" s="41">
        <v>14705205.789999999</v>
      </c>
      <c r="O11" s="41">
        <v>27609138.960000001</v>
      </c>
      <c r="P11" s="60">
        <f>SUM(E11:O11)</f>
        <v>165401153.56000003</v>
      </c>
    </row>
    <row r="12" spans="1:40" x14ac:dyDescent="0.25">
      <c r="A12" s="10" t="s">
        <v>12</v>
      </c>
      <c r="B12" s="11">
        <v>40607000</v>
      </c>
      <c r="C12" s="11"/>
      <c r="D12" s="36">
        <v>40607000</v>
      </c>
      <c r="E12" s="41">
        <v>834629.9</v>
      </c>
      <c r="F12" s="41">
        <v>966447.29</v>
      </c>
      <c r="G12" s="41">
        <v>764935.04</v>
      </c>
      <c r="H12" s="41">
        <v>755130.59</v>
      </c>
      <c r="I12" s="41">
        <v>13116194.73</v>
      </c>
      <c r="J12" s="41">
        <v>759296.6</v>
      </c>
      <c r="K12" s="41">
        <v>739538.8</v>
      </c>
      <c r="L12" s="41">
        <v>1059524.44</v>
      </c>
      <c r="M12" s="41">
        <v>881315.76</v>
      </c>
      <c r="N12" s="41">
        <v>14896158.060000001</v>
      </c>
      <c r="O12" s="41">
        <v>975361.24</v>
      </c>
      <c r="P12" s="60">
        <f>SUM(E12:O12)</f>
        <v>35748532.45000001</v>
      </c>
    </row>
    <row r="13" spans="1:40" x14ac:dyDescent="0.25">
      <c r="A13" s="10" t="s">
        <v>13</v>
      </c>
      <c r="B13" s="11">
        <v>100000</v>
      </c>
      <c r="C13" s="11"/>
      <c r="D13" s="36">
        <v>100000</v>
      </c>
      <c r="E13" s="41">
        <v>0</v>
      </c>
      <c r="F13" s="41">
        <v>0</v>
      </c>
      <c r="G13" s="41">
        <v>19232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60">
        <f>SUM(E13:O13)</f>
        <v>19232</v>
      </c>
    </row>
    <row r="14" spans="1:40" ht="15" hidden="1" customHeight="1" x14ac:dyDescent="0.25">
      <c r="A14" s="10" t="s">
        <v>14</v>
      </c>
      <c r="B14" s="11"/>
      <c r="C14" s="11"/>
      <c r="D14" s="36"/>
      <c r="E14" s="41">
        <v>0</v>
      </c>
      <c r="F14" s="41">
        <v>0</v>
      </c>
      <c r="G14" s="41"/>
      <c r="H14" s="41"/>
      <c r="I14" s="41"/>
      <c r="J14" s="41"/>
      <c r="K14" s="41"/>
      <c r="L14" s="41"/>
      <c r="M14" s="41"/>
      <c r="N14" s="41"/>
      <c r="O14" s="41"/>
      <c r="P14" s="60">
        <f>SUM(E14:O14)</f>
        <v>0</v>
      </c>
    </row>
    <row r="15" spans="1:40" ht="19.5" customHeight="1" x14ac:dyDescent="0.25">
      <c r="A15" s="10" t="s">
        <v>15</v>
      </c>
      <c r="B15" s="11">
        <v>34706901</v>
      </c>
      <c r="C15" s="11"/>
      <c r="D15" s="36">
        <v>34706901</v>
      </c>
      <c r="E15" s="41">
        <v>2043341.82</v>
      </c>
      <c r="F15" s="41">
        <v>2036592.19</v>
      </c>
      <c r="G15" s="41">
        <v>2021753.3</v>
      </c>
      <c r="H15" s="41">
        <v>2008002.99</v>
      </c>
      <c r="I15" s="41">
        <v>2068916.45</v>
      </c>
      <c r="J15" s="41">
        <v>2076739.86</v>
      </c>
      <c r="K15" s="41">
        <v>2097065.35</v>
      </c>
      <c r="L15" s="41">
        <v>2086915.38</v>
      </c>
      <c r="M15" s="41">
        <v>2046852.42</v>
      </c>
      <c r="N15" s="41">
        <v>2044858.22</v>
      </c>
      <c r="O15" s="41">
        <v>2062090.15</v>
      </c>
      <c r="P15" s="60">
        <f>SUM(E15:O15)</f>
        <v>22593128.129999995</v>
      </c>
    </row>
    <row r="16" spans="1:40" x14ac:dyDescent="0.25">
      <c r="A16" s="8" t="s">
        <v>16</v>
      </c>
      <c r="B16" s="27">
        <f>SUM(B17:B25)</f>
        <v>59400000</v>
      </c>
      <c r="C16" s="27"/>
      <c r="D16" s="55">
        <v>96508634.650000006</v>
      </c>
      <c r="E16" s="49">
        <f t="shared" ref="E16:J16" si="2">SUM(E17:E25)</f>
        <v>1885320.0899999999</v>
      </c>
      <c r="F16" s="49">
        <f t="shared" si="2"/>
        <v>1534800.81</v>
      </c>
      <c r="G16" s="49">
        <f t="shared" si="2"/>
        <v>8953447.5199999996</v>
      </c>
      <c r="H16" s="49">
        <f t="shared" si="2"/>
        <v>6916999.2800000003</v>
      </c>
      <c r="I16" s="49">
        <f t="shared" si="2"/>
        <v>3911282.13</v>
      </c>
      <c r="J16" s="49">
        <f t="shared" si="2"/>
        <v>10101816.109999999</v>
      </c>
      <c r="K16" s="49">
        <f t="shared" ref="K16:O16" si="3">SUM(K17:K25)</f>
        <v>3096338.47</v>
      </c>
      <c r="L16" s="49">
        <f t="shared" si="3"/>
        <v>6352849.1099999994</v>
      </c>
      <c r="M16" s="49">
        <f t="shared" si="3"/>
        <v>9896471.1199999992</v>
      </c>
      <c r="N16" s="49">
        <f t="shared" si="3"/>
        <v>-2373997.08</v>
      </c>
      <c r="O16" s="49">
        <f t="shared" si="3"/>
        <v>12177597.419999998</v>
      </c>
      <c r="P16" s="39">
        <f>SUM(E16:O16)</f>
        <v>62452924.979999989</v>
      </c>
    </row>
    <row r="17" spans="1:16" x14ac:dyDescent="0.25">
      <c r="A17" s="10" t="s">
        <v>17</v>
      </c>
      <c r="B17" s="11">
        <v>13100000</v>
      </c>
      <c r="C17" s="11"/>
      <c r="D17" s="47">
        <v>13100000</v>
      </c>
      <c r="E17" s="41">
        <v>1023975.14</v>
      </c>
      <c r="F17" s="41">
        <v>985582.66</v>
      </c>
      <c r="G17" s="41">
        <v>594658.06000000006</v>
      </c>
      <c r="H17" s="41">
        <v>835593.64</v>
      </c>
      <c r="I17" s="41">
        <v>708653.43</v>
      </c>
      <c r="J17" s="41">
        <v>729261.26</v>
      </c>
      <c r="K17" s="41">
        <v>1045555.81</v>
      </c>
      <c r="L17" s="41">
        <v>500356.29</v>
      </c>
      <c r="M17" s="41">
        <v>789758.92</v>
      </c>
      <c r="N17" s="41">
        <v>834516.24</v>
      </c>
      <c r="O17" s="41">
        <v>783574.69</v>
      </c>
      <c r="P17" s="60">
        <f>SUM(E17:O17)</f>
        <v>8831486.1400000006</v>
      </c>
    </row>
    <row r="18" spans="1:16" ht="25.5" x14ac:dyDescent="0.25">
      <c r="A18" s="10" t="s">
        <v>18</v>
      </c>
      <c r="B18" s="11">
        <f>10200000</f>
        <v>10200000</v>
      </c>
      <c r="C18" s="11"/>
      <c r="D18" s="47">
        <v>16623217</v>
      </c>
      <c r="E18" s="41">
        <v>0</v>
      </c>
      <c r="F18" s="41">
        <v>0</v>
      </c>
      <c r="G18" s="41">
        <v>2399650</v>
      </c>
      <c r="H18" s="41">
        <v>608544</v>
      </c>
      <c r="I18" s="41">
        <v>498068.44</v>
      </c>
      <c r="J18" s="41">
        <v>1760.56</v>
      </c>
      <c r="K18" s="41">
        <v>15292.8</v>
      </c>
      <c r="L18" s="41">
        <v>1871635.01</v>
      </c>
      <c r="M18" s="41">
        <v>6055124</v>
      </c>
      <c r="N18" s="41">
        <v>-4797545</v>
      </c>
      <c r="O18" s="41">
        <v>1036908.48</v>
      </c>
      <c r="P18" s="60">
        <f>SUM(E18:O18)</f>
        <v>7689438.2899999991</v>
      </c>
    </row>
    <row r="19" spans="1:16" x14ac:dyDescent="0.25">
      <c r="A19" s="10" t="s">
        <v>19</v>
      </c>
      <c r="B19" s="11">
        <v>650000</v>
      </c>
      <c r="C19" s="11"/>
      <c r="D19" s="47">
        <v>650000</v>
      </c>
      <c r="E19" s="41">
        <v>0</v>
      </c>
      <c r="F19" s="41">
        <v>45435.199999999997</v>
      </c>
      <c r="G19" s="41">
        <v>25150</v>
      </c>
      <c r="H19" s="41">
        <v>23400</v>
      </c>
      <c r="I19" s="41">
        <v>101927</v>
      </c>
      <c r="J19" s="41">
        <v>0</v>
      </c>
      <c r="K19" s="41">
        <v>46467.5</v>
      </c>
      <c r="L19" s="41">
        <v>25932.5</v>
      </c>
      <c r="M19" s="41">
        <v>369608.6</v>
      </c>
      <c r="N19" s="41">
        <v>85834.13</v>
      </c>
      <c r="O19" s="41">
        <v>186310.18</v>
      </c>
      <c r="P19" s="60">
        <f>SUM(E19:O19)</f>
        <v>910065.1100000001</v>
      </c>
    </row>
    <row r="20" spans="1:16" x14ac:dyDescent="0.25">
      <c r="A20" s="10" t="s">
        <v>20</v>
      </c>
      <c r="B20" s="11">
        <f>650000</f>
        <v>650000</v>
      </c>
      <c r="C20" s="11"/>
      <c r="D20" s="47">
        <v>1240000</v>
      </c>
      <c r="E20" s="41">
        <v>0</v>
      </c>
      <c r="F20" s="41">
        <v>0</v>
      </c>
      <c r="G20" s="41">
        <v>556861.48</v>
      </c>
      <c r="H20" s="41">
        <v>0</v>
      </c>
      <c r="I20" s="41">
        <v>0</v>
      </c>
      <c r="J20" s="41">
        <v>32950</v>
      </c>
      <c r="K20" s="41">
        <v>2750</v>
      </c>
      <c r="L20" s="41">
        <v>0</v>
      </c>
      <c r="M20" s="41">
        <v>0</v>
      </c>
      <c r="N20" s="41">
        <v>47130</v>
      </c>
      <c r="O20" s="41">
        <v>0</v>
      </c>
      <c r="P20" s="60">
        <f>SUM(E20:O20)</f>
        <v>639691.48</v>
      </c>
    </row>
    <row r="21" spans="1:16" x14ac:dyDescent="0.25">
      <c r="A21" s="10" t="s">
        <v>21</v>
      </c>
      <c r="B21" s="11">
        <f>5300000</f>
        <v>5300000</v>
      </c>
      <c r="C21" s="11"/>
      <c r="D21" s="47">
        <v>6696840.5899999999</v>
      </c>
      <c r="E21" s="41">
        <v>0</v>
      </c>
      <c r="F21" s="41">
        <v>0</v>
      </c>
      <c r="G21" s="41">
        <v>204979.45</v>
      </c>
      <c r="H21" s="41">
        <v>942137.41</v>
      </c>
      <c r="I21" s="41">
        <v>1046057.01</v>
      </c>
      <c r="J21" s="41">
        <v>69988.160000000003</v>
      </c>
      <c r="K21" s="41">
        <v>389850.28</v>
      </c>
      <c r="L21" s="41">
        <v>741544.48</v>
      </c>
      <c r="M21" s="41">
        <v>68635.88</v>
      </c>
      <c r="N21" s="41">
        <v>0</v>
      </c>
      <c r="O21" s="41">
        <v>81691.399999999994</v>
      </c>
      <c r="P21" s="60">
        <f>SUM(E21:O21)</f>
        <v>3544884.0700000003</v>
      </c>
    </row>
    <row r="22" spans="1:16" x14ac:dyDescent="0.25">
      <c r="A22" s="10" t="s">
        <v>22</v>
      </c>
      <c r="B22" s="11">
        <v>5000000</v>
      </c>
      <c r="C22" s="11"/>
      <c r="D22" s="47">
        <v>5500000</v>
      </c>
      <c r="E22" s="41">
        <v>861344.95</v>
      </c>
      <c r="F22" s="41">
        <v>503782.95</v>
      </c>
      <c r="G22" s="41">
        <v>0</v>
      </c>
      <c r="H22" s="41">
        <v>1308400.99</v>
      </c>
      <c r="I22" s="41">
        <v>1139809.8500000001</v>
      </c>
      <c r="J22" s="41">
        <v>2349621.61</v>
      </c>
      <c r="K22" s="41">
        <v>520635.2</v>
      </c>
      <c r="L22" s="41">
        <v>506363.87</v>
      </c>
      <c r="M22" s="41">
        <v>520010.13</v>
      </c>
      <c r="N22" s="41">
        <v>514001.5</v>
      </c>
      <c r="O22" s="41">
        <v>105717.11</v>
      </c>
      <c r="P22" s="60">
        <f>SUM(E22:O22)</f>
        <v>8329688.1600000001</v>
      </c>
    </row>
    <row r="23" spans="1:16" ht="38.25" x14ac:dyDescent="0.25">
      <c r="A23" s="10" t="s">
        <v>23</v>
      </c>
      <c r="B23" s="11">
        <f>4150000</f>
        <v>4150000</v>
      </c>
      <c r="C23" s="11"/>
      <c r="D23" s="59">
        <v>7677223.71</v>
      </c>
      <c r="E23" s="41">
        <v>0</v>
      </c>
      <c r="F23" s="41">
        <v>0</v>
      </c>
      <c r="G23" s="41">
        <v>410276</v>
      </c>
      <c r="H23" s="41">
        <v>1143206.53</v>
      </c>
      <c r="I23" s="41">
        <v>265500</v>
      </c>
      <c r="J23" s="41">
        <v>-703924.38</v>
      </c>
      <c r="K23" s="41">
        <v>231374.8</v>
      </c>
      <c r="L23" s="41">
        <v>283144.92</v>
      </c>
      <c r="M23" s="41">
        <v>275124.86</v>
      </c>
      <c r="N23" s="41">
        <v>97463.57</v>
      </c>
      <c r="O23" s="41">
        <v>987117.2</v>
      </c>
      <c r="P23" s="60">
        <f>SUM(E23:O23)</f>
        <v>2989283.5</v>
      </c>
    </row>
    <row r="24" spans="1:16" ht="25.5" x14ac:dyDescent="0.25">
      <c r="A24" s="10" t="s">
        <v>24</v>
      </c>
      <c r="B24" s="11">
        <f>9350000</f>
        <v>9350000</v>
      </c>
      <c r="C24" s="11"/>
      <c r="D24" s="47">
        <v>30064155</v>
      </c>
      <c r="E24" s="41">
        <v>0</v>
      </c>
      <c r="F24" s="41">
        <v>0</v>
      </c>
      <c r="G24" s="41">
        <v>4095199.62</v>
      </c>
      <c r="H24" s="41">
        <v>1669025.51</v>
      </c>
      <c r="I24" s="41">
        <v>95511.4</v>
      </c>
      <c r="J24" s="41">
        <v>3538245.47</v>
      </c>
      <c r="K24" s="41">
        <v>515674.4</v>
      </c>
      <c r="L24" s="41">
        <v>54559.53</v>
      </c>
      <c r="M24" s="41">
        <v>1803208.73</v>
      </c>
      <c r="N24" s="41">
        <v>445301.88</v>
      </c>
      <c r="O24" s="41">
        <v>8956630.3599999994</v>
      </c>
      <c r="P24" s="60">
        <f>SUM(E24:O24)</f>
        <v>21173356.899999999</v>
      </c>
    </row>
    <row r="25" spans="1:16" x14ac:dyDescent="0.25">
      <c r="A25" s="10" t="s">
        <v>87</v>
      </c>
      <c r="B25" s="11">
        <v>11000000</v>
      </c>
      <c r="C25" s="11"/>
      <c r="D25" s="47">
        <v>14957198.35</v>
      </c>
      <c r="E25" s="41">
        <v>0</v>
      </c>
      <c r="F25" s="41">
        <v>0</v>
      </c>
      <c r="G25" s="41">
        <v>666672.91</v>
      </c>
      <c r="H25" s="41">
        <v>386691.2</v>
      </c>
      <c r="I25" s="41">
        <v>55755</v>
      </c>
      <c r="J25" s="41">
        <v>4083913.43</v>
      </c>
      <c r="K25" s="41">
        <v>328737.68</v>
      </c>
      <c r="L25" s="41">
        <v>2369312.5099999998</v>
      </c>
      <c r="M25" s="41">
        <v>15000</v>
      </c>
      <c r="N25" s="41">
        <v>399300.6</v>
      </c>
      <c r="O25" s="41">
        <v>39648</v>
      </c>
      <c r="P25" s="60">
        <f>SUM(E25:O25)</f>
        <v>8345031.3299999991</v>
      </c>
    </row>
    <row r="26" spans="1:16" x14ac:dyDescent="0.25">
      <c r="A26" s="8" t="s">
        <v>25</v>
      </c>
      <c r="B26" s="27">
        <f>SUM(B27:B35)</f>
        <v>22517610</v>
      </c>
      <c r="C26" s="27"/>
      <c r="D26" s="54">
        <v>31399935.93</v>
      </c>
      <c r="E26" s="42">
        <f t="shared" ref="E26:L26" si="4">SUM(E27:E35)</f>
        <v>337700</v>
      </c>
      <c r="F26" s="42">
        <f t="shared" si="4"/>
        <v>30641.8</v>
      </c>
      <c r="G26" s="42">
        <f t="shared" si="4"/>
        <v>1644856.07</v>
      </c>
      <c r="H26" s="42">
        <f t="shared" si="4"/>
        <v>2426921.0700000003</v>
      </c>
      <c r="I26" s="42">
        <f t="shared" si="4"/>
        <v>1908757.1099999999</v>
      </c>
      <c r="J26" s="42">
        <f t="shared" si="4"/>
        <v>3128281.58</v>
      </c>
      <c r="K26" s="42">
        <f t="shared" si="4"/>
        <v>2615593.64</v>
      </c>
      <c r="L26" s="42">
        <f t="shared" si="4"/>
        <v>753016.58</v>
      </c>
      <c r="M26" s="42">
        <f t="shared" ref="M26:N26" si="5">SUM(M27:M35)</f>
        <v>3394957.6</v>
      </c>
      <c r="N26" s="42">
        <f t="shared" si="5"/>
        <v>1494619.16</v>
      </c>
      <c r="O26" s="42">
        <f>SUM(O27:O35)</f>
        <v>2194181.1500000004</v>
      </c>
      <c r="P26" s="39">
        <f>SUM(E26:O26)</f>
        <v>19929525.759999998</v>
      </c>
    </row>
    <row r="27" spans="1:16" ht="25.5" x14ac:dyDescent="0.25">
      <c r="A27" s="10" t="s">
        <v>26</v>
      </c>
      <c r="B27" s="23">
        <f>625000</f>
        <v>625000</v>
      </c>
      <c r="C27" s="11"/>
      <c r="D27" s="47">
        <v>1007073.9199999999</v>
      </c>
      <c r="E27" s="41">
        <v>0</v>
      </c>
      <c r="F27" s="41">
        <v>0</v>
      </c>
      <c r="G27" s="41">
        <v>172669.34</v>
      </c>
      <c r="H27" s="41">
        <v>90763.01</v>
      </c>
      <c r="I27" s="41">
        <v>69150</v>
      </c>
      <c r="J27" s="41">
        <v>2471.89</v>
      </c>
      <c r="K27" s="41">
        <v>274387.5</v>
      </c>
      <c r="L27" s="41">
        <v>19440</v>
      </c>
      <c r="M27" s="41">
        <v>51220</v>
      </c>
      <c r="N27" s="41">
        <v>29864.65</v>
      </c>
      <c r="O27" s="41">
        <v>205990.2</v>
      </c>
      <c r="P27" s="60">
        <f>SUM(E27:O27)</f>
        <v>915956.59000000008</v>
      </c>
    </row>
    <row r="28" spans="1:16" x14ac:dyDescent="0.25">
      <c r="A28" s="10" t="s">
        <v>27</v>
      </c>
      <c r="B28" s="23">
        <f>715000</f>
        <v>715000</v>
      </c>
      <c r="C28" s="11"/>
      <c r="D28" s="47">
        <v>1806148.57</v>
      </c>
      <c r="E28" s="41">
        <v>0</v>
      </c>
      <c r="F28" s="41">
        <v>0</v>
      </c>
      <c r="G28" s="41">
        <v>326081.2</v>
      </c>
      <c r="H28" s="41">
        <v>44250</v>
      </c>
      <c r="I28" s="41">
        <v>243375</v>
      </c>
      <c r="J28" s="41">
        <v>19435.3</v>
      </c>
      <c r="K28" s="41">
        <v>231752</v>
      </c>
      <c r="L28" s="41">
        <v>0</v>
      </c>
      <c r="M28" s="41">
        <v>0</v>
      </c>
      <c r="N28" s="41">
        <v>570</v>
      </c>
      <c r="O28" s="41">
        <v>141924.5</v>
      </c>
      <c r="P28" s="60">
        <f>SUM(E28:O28)</f>
        <v>1007388</v>
      </c>
    </row>
    <row r="29" spans="1:16" x14ac:dyDescent="0.25">
      <c r="A29" s="10" t="s">
        <v>85</v>
      </c>
      <c r="B29" s="23">
        <f>5250000</f>
        <v>5250000</v>
      </c>
      <c r="C29" s="11"/>
      <c r="D29" s="47">
        <v>5753561.8300000001</v>
      </c>
      <c r="E29" s="41">
        <v>0</v>
      </c>
      <c r="F29" s="41">
        <v>0</v>
      </c>
      <c r="G29" s="41">
        <v>510914.93</v>
      </c>
      <c r="H29" s="41">
        <v>161267.29999999999</v>
      </c>
      <c r="I29" s="41">
        <v>31860</v>
      </c>
      <c r="J29" s="41">
        <v>243639.32</v>
      </c>
      <c r="K29" s="41">
        <v>1007867.5</v>
      </c>
      <c r="L29" s="41">
        <v>8905</v>
      </c>
      <c r="M29" s="41">
        <v>65608</v>
      </c>
      <c r="N29" s="41">
        <v>194998.75</v>
      </c>
      <c r="O29" s="41">
        <v>155930.16</v>
      </c>
      <c r="P29" s="60">
        <f>SUM(E29:O29)</f>
        <v>2380990.96</v>
      </c>
    </row>
    <row r="30" spans="1:16" x14ac:dyDescent="0.25">
      <c r="A30" s="10" t="s">
        <v>28</v>
      </c>
      <c r="B30" s="23">
        <f>175000</f>
        <v>175000</v>
      </c>
      <c r="C30" s="11"/>
      <c r="D30" s="47">
        <v>225000</v>
      </c>
      <c r="E30" s="41"/>
      <c r="F30" s="41">
        <v>0</v>
      </c>
      <c r="G30" s="41">
        <v>0</v>
      </c>
      <c r="H30" s="41">
        <v>58631.9</v>
      </c>
      <c r="I30" s="41">
        <v>1085.5999999999999</v>
      </c>
      <c r="J30" s="41">
        <v>0</v>
      </c>
      <c r="K30" s="41">
        <v>0</v>
      </c>
      <c r="L30" s="41">
        <v>57644.6</v>
      </c>
      <c r="M30" s="41">
        <v>0</v>
      </c>
      <c r="N30" s="41">
        <v>0</v>
      </c>
      <c r="O30" s="41">
        <v>21830</v>
      </c>
      <c r="P30" s="60">
        <f>SUM(E30:O30)</f>
        <v>139192.1</v>
      </c>
    </row>
    <row r="31" spans="1:16" x14ac:dyDescent="0.25">
      <c r="A31" s="10" t="s">
        <v>86</v>
      </c>
      <c r="B31" s="23">
        <v>300000</v>
      </c>
      <c r="C31" s="11"/>
      <c r="D31" s="47">
        <v>300000</v>
      </c>
      <c r="E31" s="41">
        <v>0</v>
      </c>
      <c r="F31" s="41">
        <v>0</v>
      </c>
      <c r="G31" s="41">
        <v>0</v>
      </c>
      <c r="H31" s="41">
        <v>194822.72</v>
      </c>
      <c r="I31" s="41">
        <v>0</v>
      </c>
      <c r="J31" s="41">
        <v>29291.14</v>
      </c>
      <c r="K31" s="41">
        <v>69030</v>
      </c>
      <c r="L31" s="41">
        <v>0</v>
      </c>
      <c r="M31" s="41">
        <v>0</v>
      </c>
      <c r="N31" s="41">
        <v>1823.5</v>
      </c>
      <c r="O31" s="41">
        <v>6419.2</v>
      </c>
      <c r="P31" s="60">
        <f>SUM(E31:O31)</f>
        <v>301386.56</v>
      </c>
    </row>
    <row r="32" spans="1:16" ht="25.5" x14ac:dyDescent="0.25">
      <c r="A32" s="10" t="s">
        <v>29</v>
      </c>
      <c r="B32" s="23">
        <v>450000</v>
      </c>
      <c r="C32" s="11"/>
      <c r="D32" s="47">
        <v>450915.68</v>
      </c>
      <c r="E32" s="41">
        <v>0</v>
      </c>
      <c r="F32" s="41">
        <v>0</v>
      </c>
      <c r="G32" s="41">
        <v>10620</v>
      </c>
      <c r="H32" s="41">
        <v>87953.2</v>
      </c>
      <c r="I32" s="41">
        <v>1416</v>
      </c>
      <c r="J32" s="41">
        <v>16411.73</v>
      </c>
      <c r="K32" s="41">
        <v>1770</v>
      </c>
      <c r="L32" s="41">
        <v>0</v>
      </c>
      <c r="M32" s="41">
        <v>41064</v>
      </c>
      <c r="N32" s="41">
        <v>0</v>
      </c>
      <c r="O32" s="41">
        <v>251380.12</v>
      </c>
      <c r="P32" s="60">
        <f>SUM(E32:O32)</f>
        <v>410615.05</v>
      </c>
    </row>
    <row r="33" spans="1:16" ht="24.75" customHeight="1" x14ac:dyDescent="0.25">
      <c r="A33" s="10" t="s">
        <v>30</v>
      </c>
      <c r="B33" s="23">
        <f>7485000</f>
        <v>7485000</v>
      </c>
      <c r="C33" s="11"/>
      <c r="D33" s="47">
        <v>12391451.26</v>
      </c>
      <c r="E33" s="41">
        <v>337700</v>
      </c>
      <c r="F33" s="41">
        <v>30641.8</v>
      </c>
      <c r="G33" s="41">
        <v>449121.5</v>
      </c>
      <c r="H33" s="41">
        <v>1213109.1599999999</v>
      </c>
      <c r="I33" s="41">
        <v>1330124.4099999999</v>
      </c>
      <c r="J33" s="41">
        <v>452792</v>
      </c>
      <c r="K33" s="41">
        <v>230.1</v>
      </c>
      <c r="L33" s="41">
        <v>533814.24</v>
      </c>
      <c r="M33" s="41">
        <v>1329673.8</v>
      </c>
      <c r="N33" s="41">
        <v>899033</v>
      </c>
      <c r="O33" s="41">
        <v>607368.42000000004</v>
      </c>
      <c r="P33" s="60">
        <f>SUM(E33:O33)</f>
        <v>7183608.4299999997</v>
      </c>
    </row>
    <row r="34" spans="1:16" ht="25.5" hidden="1" customHeight="1" x14ac:dyDescent="0.25">
      <c r="A34" s="10" t="s">
        <v>31</v>
      </c>
      <c r="B34" s="23"/>
      <c r="C34" s="11"/>
      <c r="D34" s="47"/>
      <c r="E34" s="41">
        <v>0</v>
      </c>
      <c r="F34" s="41">
        <v>0</v>
      </c>
      <c r="G34" s="41"/>
      <c r="H34" s="41"/>
      <c r="I34" s="41"/>
      <c r="J34" s="41"/>
      <c r="K34" s="41"/>
      <c r="L34" s="41"/>
      <c r="M34" s="41"/>
      <c r="N34" s="41"/>
      <c r="O34" s="41"/>
      <c r="P34" s="60">
        <f>SUM(E34:O34)</f>
        <v>0</v>
      </c>
    </row>
    <row r="35" spans="1:16" ht="15.75" customHeight="1" x14ac:dyDescent="0.25">
      <c r="A35" s="10" t="s">
        <v>32</v>
      </c>
      <c r="B35" s="23">
        <f>7517610</f>
        <v>7517610</v>
      </c>
      <c r="C35" s="11"/>
      <c r="D35" s="47">
        <v>9465784.6699999999</v>
      </c>
      <c r="E35" s="41">
        <v>0</v>
      </c>
      <c r="F35" s="41">
        <v>0</v>
      </c>
      <c r="G35" s="41">
        <v>175449.1</v>
      </c>
      <c r="H35" s="41">
        <v>576123.78</v>
      </c>
      <c r="I35" s="41">
        <v>231746.1</v>
      </c>
      <c r="J35" s="41">
        <v>2364240.2000000002</v>
      </c>
      <c r="K35" s="41">
        <v>1030556.54</v>
      </c>
      <c r="L35" s="41">
        <v>133212.74</v>
      </c>
      <c r="M35" s="41">
        <v>1907391.8</v>
      </c>
      <c r="N35" s="41">
        <v>368329.26</v>
      </c>
      <c r="O35" s="41">
        <v>803338.55</v>
      </c>
      <c r="P35" s="60">
        <f>SUM(E35:O35)</f>
        <v>7590388.0700000003</v>
      </c>
    </row>
    <row r="36" spans="1:16" x14ac:dyDescent="0.25">
      <c r="A36" s="8" t="s">
        <v>33</v>
      </c>
      <c r="B36" s="27">
        <f>SUM(B37:B43)</f>
        <v>1300000</v>
      </c>
      <c r="C36" s="27"/>
      <c r="D36" s="54">
        <v>1300000</v>
      </c>
      <c r="E36" s="42">
        <v>0</v>
      </c>
      <c r="F36" s="42">
        <v>0</v>
      </c>
      <c r="G36" s="42">
        <f t="shared" ref="G36:M36" si="6">SUM(G37:G42)</f>
        <v>834190.42</v>
      </c>
      <c r="H36" s="42">
        <f t="shared" si="6"/>
        <v>115156.84</v>
      </c>
      <c r="I36" s="42">
        <f t="shared" si="6"/>
        <v>0</v>
      </c>
      <c r="J36" s="42">
        <f t="shared" si="6"/>
        <v>45000</v>
      </c>
      <c r="K36" s="42">
        <f t="shared" si="6"/>
        <v>0</v>
      </c>
      <c r="L36" s="42">
        <f t="shared" si="6"/>
        <v>82761.42</v>
      </c>
      <c r="M36" s="42">
        <f t="shared" si="6"/>
        <v>0</v>
      </c>
      <c r="N36" s="42">
        <f t="shared" ref="N36:O36" si="7">SUM(N37:N42)</f>
        <v>0</v>
      </c>
      <c r="O36" s="42">
        <f t="shared" si="7"/>
        <v>0</v>
      </c>
      <c r="P36" s="39">
        <f>SUM(E36:O36)</f>
        <v>1077108.68</v>
      </c>
    </row>
    <row r="37" spans="1:16" ht="25.5" x14ac:dyDescent="0.25">
      <c r="A37" s="10" t="s">
        <v>34</v>
      </c>
      <c r="B37" s="11">
        <v>300000</v>
      </c>
      <c r="C37" s="31"/>
      <c r="D37" s="47">
        <v>300000</v>
      </c>
      <c r="E37" s="41">
        <v>0</v>
      </c>
      <c r="F37" s="41">
        <v>0</v>
      </c>
      <c r="G37" s="41">
        <v>0</v>
      </c>
      <c r="H37" s="41">
        <v>90000</v>
      </c>
      <c r="I37" s="41">
        <v>0</v>
      </c>
      <c r="J37" s="41">
        <v>45000</v>
      </c>
      <c r="K37" s="41">
        <v>0</v>
      </c>
      <c r="L37" s="41">
        <v>82761.42</v>
      </c>
      <c r="M37" s="41">
        <v>0</v>
      </c>
      <c r="N37" s="41">
        <v>0</v>
      </c>
      <c r="O37" s="41">
        <v>0</v>
      </c>
      <c r="P37" s="60">
        <f>SUM(E37:O37)</f>
        <v>217761.41999999998</v>
      </c>
    </row>
    <row r="38" spans="1:16" ht="25.5" hidden="1" customHeight="1" x14ac:dyDescent="0.25">
      <c r="A38" s="10" t="s">
        <v>35</v>
      </c>
      <c r="B38" s="24">
        <v>0</v>
      </c>
      <c r="C38" s="24"/>
      <c r="D38" s="41">
        <v>0</v>
      </c>
      <c r="E38" s="41">
        <f t="shared" ref="E38:F41" ca="1" si="8">SUM(P38+Q38+R38+S38+T38+U38+V38+W38+X38+Y38+Z38+AA38)</f>
        <v>0</v>
      </c>
      <c r="F38" s="41">
        <f t="shared" si="8"/>
        <v>0</v>
      </c>
      <c r="G38" s="41"/>
      <c r="H38" s="41"/>
      <c r="I38" s="41"/>
      <c r="J38" s="41"/>
      <c r="K38" s="41"/>
      <c r="L38" s="41"/>
      <c r="M38" s="41"/>
      <c r="N38" s="41"/>
      <c r="O38" s="41"/>
      <c r="P38" s="60">
        <f ca="1">SUM(E38:O38)</f>
        <v>254408636.48999998</v>
      </c>
    </row>
    <row r="39" spans="1:16" ht="25.5" hidden="1" customHeight="1" x14ac:dyDescent="0.25">
      <c r="A39" s="10" t="s">
        <v>36</v>
      </c>
      <c r="B39" s="24">
        <v>0</v>
      </c>
      <c r="C39" s="24"/>
      <c r="D39" s="41">
        <v>0</v>
      </c>
      <c r="E39" s="41">
        <f t="shared" ca="1" si="8"/>
        <v>0</v>
      </c>
      <c r="F39" s="41">
        <f t="shared" si="8"/>
        <v>0</v>
      </c>
      <c r="G39" s="41"/>
      <c r="H39" s="41"/>
      <c r="I39" s="41"/>
      <c r="J39" s="41"/>
      <c r="K39" s="41"/>
      <c r="L39" s="41"/>
      <c r="M39" s="41"/>
      <c r="N39" s="41"/>
      <c r="O39" s="41"/>
      <c r="P39" s="60">
        <f ca="1">SUM(E39:O39)</f>
        <v>254408636.48999998</v>
      </c>
    </row>
    <row r="40" spans="1:16" ht="25.5" hidden="1" customHeight="1" x14ac:dyDescent="0.25">
      <c r="A40" s="10" t="s">
        <v>37</v>
      </c>
      <c r="B40" s="24">
        <v>0</v>
      </c>
      <c r="C40" s="24"/>
      <c r="D40" s="41">
        <v>0</v>
      </c>
      <c r="E40" s="41">
        <f t="shared" ca="1" si="8"/>
        <v>0</v>
      </c>
      <c r="F40" s="41">
        <f t="shared" si="8"/>
        <v>0</v>
      </c>
      <c r="G40" s="41"/>
      <c r="H40" s="41"/>
      <c r="I40" s="41"/>
      <c r="J40" s="41"/>
      <c r="K40" s="41"/>
      <c r="L40" s="41"/>
      <c r="M40" s="41"/>
      <c r="N40" s="41"/>
      <c r="O40" s="41"/>
      <c r="P40" s="60">
        <f ca="1">SUM(E40:O40)</f>
        <v>254408636.48999998</v>
      </c>
    </row>
    <row r="41" spans="1:16" ht="25.5" hidden="1" customHeight="1" x14ac:dyDescent="0.25">
      <c r="A41" s="10" t="s">
        <v>38</v>
      </c>
      <c r="B41" s="24">
        <v>0</v>
      </c>
      <c r="C41" s="24"/>
      <c r="D41" s="41">
        <v>0</v>
      </c>
      <c r="E41" s="41">
        <f t="shared" ca="1" si="8"/>
        <v>0</v>
      </c>
      <c r="F41" s="41">
        <f t="shared" si="8"/>
        <v>0</v>
      </c>
      <c r="G41" s="41"/>
      <c r="H41" s="41"/>
      <c r="I41" s="41"/>
      <c r="J41" s="41"/>
      <c r="K41" s="41"/>
      <c r="L41" s="41"/>
      <c r="M41" s="41"/>
      <c r="N41" s="41"/>
      <c r="O41" s="41"/>
      <c r="P41" s="60">
        <f ca="1">SUM(E41:O41)</f>
        <v>254408636.48999998</v>
      </c>
    </row>
    <row r="42" spans="1:16" ht="25.5" x14ac:dyDescent="0.25">
      <c r="A42" s="10" t="s">
        <v>39</v>
      </c>
      <c r="B42" s="11">
        <v>1000000</v>
      </c>
      <c r="C42" s="11"/>
      <c r="D42" s="41">
        <v>1000000</v>
      </c>
      <c r="E42" s="41">
        <v>0</v>
      </c>
      <c r="F42" s="41">
        <v>0</v>
      </c>
      <c r="G42" s="41">
        <v>834190.42</v>
      </c>
      <c r="H42" s="41">
        <v>25156.84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60">
        <f>SUM(E42:O42)</f>
        <v>859347.26</v>
      </c>
    </row>
    <row r="43" spans="1:16" ht="25.5" hidden="1" customHeight="1" x14ac:dyDescent="0.25">
      <c r="A43" s="10" t="s">
        <v>40</v>
      </c>
      <c r="B43" s="24">
        <v>0</v>
      </c>
      <c r="C43" s="31"/>
      <c r="D43" s="41">
        <v>0</v>
      </c>
      <c r="E43" s="41">
        <f t="shared" ref="E43:F51" ca="1" si="9">SUM(P43+Q43+R43+S43+T43+U43+V43+W43+X43+Y43+Z43+AA43)</f>
        <v>0</v>
      </c>
      <c r="F43" s="41">
        <f t="shared" si="9"/>
        <v>0</v>
      </c>
      <c r="G43" s="41"/>
      <c r="H43" s="41"/>
      <c r="I43" s="41"/>
      <c r="J43" s="41"/>
      <c r="K43" s="41"/>
      <c r="L43" s="41"/>
      <c r="M43" s="41"/>
      <c r="N43" s="41"/>
      <c r="O43" s="41"/>
      <c r="P43" s="60">
        <f ca="1">SUM(E43:O43)</f>
        <v>254408636.48999998</v>
      </c>
    </row>
    <row r="44" spans="1:16" ht="25.5" hidden="1" customHeight="1" x14ac:dyDescent="0.25">
      <c r="A44" s="13" t="s">
        <v>41</v>
      </c>
      <c r="B44" s="25">
        <f>SUM(B45:B51)</f>
        <v>0</v>
      </c>
      <c r="C44" s="25"/>
      <c r="D44" s="42"/>
      <c r="E44" s="42">
        <f t="shared" ca="1" si="9"/>
        <v>0</v>
      </c>
      <c r="F44" s="42">
        <f t="shared" si="9"/>
        <v>0</v>
      </c>
      <c r="G44" s="42"/>
      <c r="H44" s="42"/>
      <c r="I44" s="42"/>
      <c r="J44" s="42"/>
      <c r="K44" s="42"/>
      <c r="L44" s="42"/>
      <c r="M44" s="42"/>
      <c r="N44" s="42"/>
      <c r="O44" s="42"/>
      <c r="P44" s="60">
        <f ca="1">SUM(E44:O44)</f>
        <v>254408636.48999998</v>
      </c>
    </row>
    <row r="45" spans="1:16" ht="15" hidden="1" customHeight="1" x14ac:dyDescent="0.25">
      <c r="A45" s="10" t="s">
        <v>42</v>
      </c>
      <c r="B45" s="24">
        <v>0</v>
      </c>
      <c r="C45" s="24"/>
      <c r="D45" s="41"/>
      <c r="E45" s="41">
        <f t="shared" ca="1" si="9"/>
        <v>0</v>
      </c>
      <c r="F45" s="41">
        <f t="shared" si="9"/>
        <v>0</v>
      </c>
      <c r="G45" s="41"/>
      <c r="H45" s="41"/>
      <c r="I45" s="41"/>
      <c r="J45" s="41"/>
      <c r="K45" s="41"/>
      <c r="L45" s="41"/>
      <c r="M45" s="41"/>
      <c r="N45" s="41"/>
      <c r="O45" s="41"/>
      <c r="P45" s="60">
        <f ca="1">SUM(E45:O45)</f>
        <v>254408636.48999998</v>
      </c>
    </row>
    <row r="46" spans="1:16" ht="25.5" hidden="1" customHeight="1" x14ac:dyDescent="0.25">
      <c r="A46" s="10" t="s">
        <v>43</v>
      </c>
      <c r="B46" s="24">
        <v>0</v>
      </c>
      <c r="C46" s="24"/>
      <c r="D46" s="41"/>
      <c r="E46" s="41">
        <f t="shared" ca="1" si="9"/>
        <v>0</v>
      </c>
      <c r="F46" s="41">
        <f t="shared" si="9"/>
        <v>0</v>
      </c>
      <c r="G46" s="41"/>
      <c r="H46" s="41"/>
      <c r="I46" s="41"/>
      <c r="J46" s="41"/>
      <c r="K46" s="41"/>
      <c r="L46" s="41"/>
      <c r="M46" s="41"/>
      <c r="N46" s="41"/>
      <c r="O46" s="41"/>
      <c r="P46" s="60">
        <f ca="1">SUM(E46:O46)</f>
        <v>254408636.48999998</v>
      </c>
    </row>
    <row r="47" spans="1:16" ht="25.5" hidden="1" customHeight="1" x14ac:dyDescent="0.25">
      <c r="A47" s="10" t="s">
        <v>44</v>
      </c>
      <c r="B47" s="24">
        <v>0</v>
      </c>
      <c r="C47" s="24"/>
      <c r="D47" s="41"/>
      <c r="E47" s="41">
        <f t="shared" ca="1" si="9"/>
        <v>0</v>
      </c>
      <c r="F47" s="41">
        <f t="shared" si="9"/>
        <v>0</v>
      </c>
      <c r="G47" s="41"/>
      <c r="H47" s="41"/>
      <c r="I47" s="41"/>
      <c r="J47" s="41"/>
      <c r="K47" s="41"/>
      <c r="L47" s="41"/>
      <c r="M47" s="41"/>
      <c r="N47" s="41"/>
      <c r="O47" s="41"/>
      <c r="P47" s="60">
        <f ca="1">SUM(E47:O47)</f>
        <v>254408636.48999998</v>
      </c>
    </row>
    <row r="48" spans="1:16" ht="25.5" hidden="1" customHeight="1" x14ac:dyDescent="0.25">
      <c r="A48" s="10" t="s">
        <v>45</v>
      </c>
      <c r="B48" s="24">
        <v>0</v>
      </c>
      <c r="C48" s="24"/>
      <c r="D48" s="41"/>
      <c r="E48" s="41">
        <f t="shared" ca="1" si="9"/>
        <v>0</v>
      </c>
      <c r="F48" s="41">
        <f t="shared" si="9"/>
        <v>0</v>
      </c>
      <c r="G48" s="41"/>
      <c r="H48" s="41"/>
      <c r="I48" s="41"/>
      <c r="J48" s="41"/>
      <c r="K48" s="41"/>
      <c r="L48" s="41"/>
      <c r="M48" s="41"/>
      <c r="N48" s="41"/>
      <c r="O48" s="41"/>
      <c r="P48" s="60">
        <f ca="1">SUM(E48:O48)</f>
        <v>254408636.48999998</v>
      </c>
    </row>
    <row r="49" spans="1:16" ht="25.5" hidden="1" customHeight="1" x14ac:dyDescent="0.25">
      <c r="A49" s="10" t="s">
        <v>46</v>
      </c>
      <c r="B49" s="24">
        <v>0</v>
      </c>
      <c r="C49" s="24"/>
      <c r="D49" s="41"/>
      <c r="E49" s="41">
        <f t="shared" ca="1" si="9"/>
        <v>0</v>
      </c>
      <c r="F49" s="41">
        <f t="shared" si="9"/>
        <v>0</v>
      </c>
      <c r="G49" s="41"/>
      <c r="H49" s="41"/>
      <c r="I49" s="41"/>
      <c r="J49" s="41"/>
      <c r="K49" s="41"/>
      <c r="L49" s="41"/>
      <c r="M49" s="41"/>
      <c r="N49" s="41"/>
      <c r="O49" s="41"/>
      <c r="P49" s="60">
        <f ca="1">SUM(E49:O49)</f>
        <v>254408636.48999998</v>
      </c>
    </row>
    <row r="50" spans="1:16" ht="25.5" hidden="1" customHeight="1" x14ac:dyDescent="0.25">
      <c r="A50" s="10" t="s">
        <v>47</v>
      </c>
      <c r="B50" s="24">
        <v>0</v>
      </c>
      <c r="C50" s="24"/>
      <c r="D50" s="41"/>
      <c r="E50" s="41">
        <f t="shared" ca="1" si="9"/>
        <v>0</v>
      </c>
      <c r="F50" s="41">
        <f t="shared" si="9"/>
        <v>0</v>
      </c>
      <c r="G50" s="41"/>
      <c r="H50" s="41"/>
      <c r="I50" s="41"/>
      <c r="J50" s="41"/>
      <c r="K50" s="41"/>
      <c r="L50" s="41"/>
      <c r="M50" s="41"/>
      <c r="N50" s="41"/>
      <c r="O50" s="41"/>
      <c r="P50" s="60">
        <f ca="1">SUM(E50:O50)</f>
        <v>254408636.48999998</v>
      </c>
    </row>
    <row r="51" spans="1:16" ht="25.5" hidden="1" customHeight="1" x14ac:dyDescent="0.25">
      <c r="A51" s="10" t="s">
        <v>48</v>
      </c>
      <c r="B51" s="24">
        <v>0</v>
      </c>
      <c r="C51" s="24"/>
      <c r="D51" s="41"/>
      <c r="E51" s="41">
        <f t="shared" ca="1" si="9"/>
        <v>0</v>
      </c>
      <c r="F51" s="41">
        <f t="shared" si="9"/>
        <v>0</v>
      </c>
      <c r="G51" s="41"/>
      <c r="H51" s="41"/>
      <c r="I51" s="41"/>
      <c r="J51" s="41"/>
      <c r="K51" s="41"/>
      <c r="L51" s="41"/>
      <c r="M51" s="41"/>
      <c r="N51" s="41"/>
      <c r="O51" s="41"/>
      <c r="P51" s="60">
        <f ca="1">SUM(E51:O51)</f>
        <v>254408636.48999998</v>
      </c>
    </row>
    <row r="52" spans="1:16" ht="30" x14ac:dyDescent="0.25">
      <c r="A52" s="8" t="s">
        <v>49</v>
      </c>
      <c r="B52" s="28">
        <f>SUM(B53:B61)</f>
        <v>10000000</v>
      </c>
      <c r="C52" s="28"/>
      <c r="D52" s="58">
        <v>49222796.259999998</v>
      </c>
      <c r="E52" s="42">
        <f t="shared" ref="E52:J52" si="10">SUM(E53:E61)</f>
        <v>0</v>
      </c>
      <c r="F52" s="42">
        <f t="shared" si="10"/>
        <v>0</v>
      </c>
      <c r="G52" s="42">
        <f t="shared" si="10"/>
        <v>1114823.69</v>
      </c>
      <c r="H52" s="42">
        <f t="shared" si="10"/>
        <v>1710773.55</v>
      </c>
      <c r="I52" s="42">
        <f t="shared" si="10"/>
        <v>16724.310000000001</v>
      </c>
      <c r="J52" s="42">
        <f t="shared" si="10"/>
        <v>180446.38</v>
      </c>
      <c r="K52" s="42">
        <f t="shared" ref="K52:O52" si="11">SUM(K53:K61)</f>
        <v>2531733.5499999998</v>
      </c>
      <c r="L52" s="42">
        <f t="shared" si="11"/>
        <v>3255598.89</v>
      </c>
      <c r="M52" s="42">
        <f t="shared" si="11"/>
        <v>5699632.4700000007</v>
      </c>
      <c r="N52" s="42">
        <f t="shared" si="11"/>
        <v>1282773.67</v>
      </c>
      <c r="O52" s="42">
        <f t="shared" si="11"/>
        <v>1801790.85</v>
      </c>
      <c r="P52" s="39">
        <f>SUM(E52:O52)</f>
        <v>17594297.360000003</v>
      </c>
    </row>
    <row r="53" spans="1:16" x14ac:dyDescent="0.25">
      <c r="A53" s="10" t="s">
        <v>50</v>
      </c>
      <c r="B53" s="23">
        <f>500000</f>
        <v>500000</v>
      </c>
      <c r="C53" s="23"/>
      <c r="D53" s="47">
        <v>21923563.620000001</v>
      </c>
      <c r="E53" s="41">
        <v>0</v>
      </c>
      <c r="F53" s="41">
        <v>0</v>
      </c>
      <c r="G53" s="41">
        <v>870976.88</v>
      </c>
      <c r="H53" s="41">
        <v>1111633.94</v>
      </c>
      <c r="I53" s="41">
        <v>0</v>
      </c>
      <c r="J53" s="41">
        <v>79202.38</v>
      </c>
      <c r="K53" s="41">
        <v>820733.55</v>
      </c>
      <c r="L53" s="41">
        <v>1598771.79</v>
      </c>
      <c r="M53" s="41">
        <v>569224.06000000006</v>
      </c>
      <c r="N53" s="41">
        <v>926318.04</v>
      </c>
      <c r="O53" s="41">
        <v>172880.15</v>
      </c>
      <c r="P53" s="60">
        <f>SUM(E53:O53)</f>
        <v>6149740.79</v>
      </c>
    </row>
    <row r="54" spans="1:16" ht="25.5" x14ac:dyDescent="0.25">
      <c r="A54" s="10" t="s">
        <v>51</v>
      </c>
      <c r="B54" s="23">
        <v>0</v>
      </c>
      <c r="C54" s="33"/>
      <c r="D54" s="47">
        <v>2000000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101244</v>
      </c>
      <c r="K54" s="41">
        <v>1711000</v>
      </c>
      <c r="L54" s="41">
        <v>0</v>
      </c>
      <c r="M54" s="41">
        <v>0</v>
      </c>
      <c r="N54" s="41">
        <v>0</v>
      </c>
      <c r="O54" s="41">
        <v>67361.78</v>
      </c>
      <c r="P54" s="60">
        <f>SUM(E54:O54)</f>
        <v>1879605.78</v>
      </c>
    </row>
    <row r="55" spans="1:16" ht="25.5" x14ac:dyDescent="0.25">
      <c r="A55" s="10" t="s">
        <v>52</v>
      </c>
      <c r="B55" s="23">
        <v>0</v>
      </c>
      <c r="C55" s="23"/>
      <c r="D55" s="47">
        <v>200000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62540</v>
      </c>
      <c r="N55" s="41">
        <v>0</v>
      </c>
      <c r="O55" s="41">
        <v>6513.6</v>
      </c>
      <c r="P55" s="60">
        <f>SUM(E55:O55)</f>
        <v>69053.600000000006</v>
      </c>
    </row>
    <row r="56" spans="1:16" ht="25.5" x14ac:dyDescent="0.25">
      <c r="A56" s="10" t="s">
        <v>53</v>
      </c>
      <c r="B56" s="23">
        <v>0</v>
      </c>
      <c r="C56" s="23"/>
      <c r="D56" s="47">
        <v>2415160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60">
        <f>SUM(E56:O56)</f>
        <v>0</v>
      </c>
    </row>
    <row r="57" spans="1:16" ht="25.5" x14ac:dyDescent="0.25">
      <c r="A57" s="10" t="s">
        <v>54</v>
      </c>
      <c r="B57" s="23">
        <f>500000</f>
        <v>500000</v>
      </c>
      <c r="C57" s="23"/>
      <c r="D57" s="47">
        <v>12222569.289999999</v>
      </c>
      <c r="E57" s="41">
        <v>0</v>
      </c>
      <c r="F57" s="41">
        <v>0</v>
      </c>
      <c r="G57" s="41">
        <v>0</v>
      </c>
      <c r="H57" s="41">
        <v>0</v>
      </c>
      <c r="I57" s="41">
        <v>16724.310000000001</v>
      </c>
      <c r="J57" s="41">
        <v>0</v>
      </c>
      <c r="K57" s="41">
        <v>0</v>
      </c>
      <c r="L57" s="41">
        <v>0</v>
      </c>
      <c r="M57" s="41">
        <v>5067868.41</v>
      </c>
      <c r="N57" s="41">
        <v>42389.45</v>
      </c>
      <c r="O57" s="41">
        <v>1555035.32</v>
      </c>
      <c r="P57" s="60">
        <f>SUM(E57:O57)</f>
        <v>6682017.4900000002</v>
      </c>
    </row>
    <row r="58" spans="1:16" ht="18.75" customHeight="1" x14ac:dyDescent="0.25">
      <c r="A58" s="10" t="s">
        <v>55</v>
      </c>
      <c r="B58" s="23">
        <v>0</v>
      </c>
      <c r="C58" s="23"/>
      <c r="D58" s="47">
        <v>1461503.35</v>
      </c>
      <c r="E58" s="41">
        <v>0</v>
      </c>
      <c r="F58" s="41">
        <v>0</v>
      </c>
      <c r="G58" s="41">
        <v>0</v>
      </c>
      <c r="H58" s="41">
        <v>461503.35</v>
      </c>
      <c r="I58" s="41">
        <v>0</v>
      </c>
      <c r="J58" s="41">
        <v>0</v>
      </c>
      <c r="K58" s="41">
        <v>0</v>
      </c>
      <c r="L58" s="41">
        <v>1000000</v>
      </c>
      <c r="M58" s="41">
        <v>0</v>
      </c>
      <c r="N58" s="41">
        <v>0</v>
      </c>
      <c r="O58" s="41">
        <v>0</v>
      </c>
      <c r="P58" s="60">
        <f>SUM(E58:O58)</f>
        <v>1461503.35</v>
      </c>
    </row>
    <row r="59" spans="1:16" ht="15" hidden="1" customHeight="1" x14ac:dyDescent="0.25">
      <c r="A59" s="10" t="s">
        <v>56</v>
      </c>
      <c r="B59" s="23">
        <v>0</v>
      </c>
      <c r="C59" s="23"/>
      <c r="D59" s="41"/>
      <c r="E59" s="41">
        <v>0</v>
      </c>
      <c r="F59" s="41">
        <v>0</v>
      </c>
      <c r="G59" s="41"/>
      <c r="H59" s="41"/>
      <c r="I59" s="41"/>
      <c r="J59" s="41"/>
      <c r="K59" s="41"/>
      <c r="L59" s="41"/>
      <c r="M59" s="41"/>
      <c r="N59" s="41"/>
      <c r="O59" s="41"/>
      <c r="P59" s="60">
        <f>SUM(E59:O59)</f>
        <v>0</v>
      </c>
    </row>
    <row r="60" spans="1:16" x14ac:dyDescent="0.25">
      <c r="A60" s="10" t="s">
        <v>57</v>
      </c>
      <c r="B60" s="23">
        <v>0</v>
      </c>
      <c r="C60" s="23"/>
      <c r="D60" s="47">
        <v>0</v>
      </c>
      <c r="E60" s="41">
        <v>0</v>
      </c>
      <c r="F60" s="41">
        <v>0</v>
      </c>
      <c r="G60" s="41">
        <v>243846.81</v>
      </c>
      <c r="H60" s="41">
        <v>137636.26</v>
      </c>
      <c r="I60" s="41">
        <v>0</v>
      </c>
      <c r="J60" s="41">
        <v>0</v>
      </c>
      <c r="K60" s="41">
        <v>0</v>
      </c>
      <c r="L60" s="41">
        <v>656827.1</v>
      </c>
      <c r="M60" s="41">
        <v>0</v>
      </c>
      <c r="N60" s="41">
        <v>314066.18</v>
      </c>
      <c r="O60" s="41">
        <v>0</v>
      </c>
      <c r="P60" s="60">
        <f>SUM(E60:O60)</f>
        <v>1352376.3499999999</v>
      </c>
    </row>
    <row r="61" spans="1:16" ht="25.5" x14ac:dyDescent="0.25">
      <c r="A61" s="10" t="s">
        <v>58</v>
      </c>
      <c r="B61" s="23">
        <v>9000000</v>
      </c>
      <c r="C61" s="23"/>
      <c r="D61" s="47">
        <v>9000000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60">
        <f>SUM(E61:O61)</f>
        <v>0</v>
      </c>
    </row>
    <row r="62" spans="1:16" x14ac:dyDescent="0.25">
      <c r="A62" s="8" t="s">
        <v>59</v>
      </c>
      <c r="B62" s="28">
        <f>SUM(B63:B66)</f>
        <v>10000000</v>
      </c>
      <c r="C62" s="12"/>
      <c r="D62" s="42">
        <v>53117961.579999998</v>
      </c>
      <c r="E62" s="42">
        <f t="shared" ref="E62:J62" si="12">SUM(E63:E66)</f>
        <v>0</v>
      </c>
      <c r="F62" s="42">
        <f t="shared" si="12"/>
        <v>0</v>
      </c>
      <c r="G62" s="42">
        <f t="shared" si="12"/>
        <v>754463.08</v>
      </c>
      <c r="H62" s="42">
        <f t="shared" si="12"/>
        <v>5602906.71</v>
      </c>
      <c r="I62" s="42">
        <f t="shared" si="12"/>
        <v>1551153.02</v>
      </c>
      <c r="J62" s="42">
        <f t="shared" si="12"/>
        <v>0</v>
      </c>
      <c r="K62" s="42">
        <f t="shared" ref="K62:O62" si="13">SUM(K63:K66)</f>
        <v>0</v>
      </c>
      <c r="L62" s="42">
        <f t="shared" si="13"/>
        <v>1130848.71</v>
      </c>
      <c r="M62" s="42">
        <f t="shared" si="13"/>
        <v>2378596.0099999998</v>
      </c>
      <c r="N62" s="42">
        <f t="shared" si="13"/>
        <v>1357440.06</v>
      </c>
      <c r="O62" s="42">
        <f t="shared" si="13"/>
        <v>2952037.94</v>
      </c>
      <c r="P62" s="39">
        <f>SUM(E62:O62)</f>
        <v>15727445.529999999</v>
      </c>
    </row>
    <row r="63" spans="1:16" x14ac:dyDescent="0.25">
      <c r="A63" s="10" t="s">
        <v>60</v>
      </c>
      <c r="B63" s="23">
        <f>10000000</f>
        <v>10000000</v>
      </c>
      <c r="C63" s="26"/>
      <c r="D63" s="47">
        <v>53117961.579999998</v>
      </c>
      <c r="E63" s="41">
        <v>0</v>
      </c>
      <c r="F63" s="41">
        <v>0</v>
      </c>
      <c r="G63" s="41">
        <v>754463.08</v>
      </c>
      <c r="H63" s="41">
        <v>5602906.71</v>
      </c>
      <c r="I63" s="41">
        <v>1551153.02</v>
      </c>
      <c r="J63" s="41">
        <v>0</v>
      </c>
      <c r="K63" s="41"/>
      <c r="L63" s="41">
        <v>1130848.71</v>
      </c>
      <c r="M63" s="41">
        <v>2378596.0099999998</v>
      </c>
      <c r="N63" s="41">
        <v>1357440.06</v>
      </c>
      <c r="O63" s="41">
        <v>2952037.94</v>
      </c>
      <c r="P63" s="60">
        <f>SUM(E63:O63)</f>
        <v>15727445.529999999</v>
      </c>
    </row>
    <row r="64" spans="1:16" x14ac:dyDescent="0.25">
      <c r="A64" s="10" t="s">
        <v>61</v>
      </c>
      <c r="B64" s="24">
        <v>0</v>
      </c>
      <c r="C64" s="24"/>
      <c r="D64" s="47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39">
        <f>SUM(E64:O64)</f>
        <v>0</v>
      </c>
    </row>
    <row r="65" spans="1:16" ht="25.5" x14ac:dyDescent="0.25">
      <c r="A65" s="10" t="s">
        <v>62</v>
      </c>
      <c r="B65" s="24">
        <v>0</v>
      </c>
      <c r="C65" s="24"/>
      <c r="D65" s="41">
        <v>0</v>
      </c>
      <c r="E65" s="41">
        <v>0</v>
      </c>
      <c r="F65" s="41">
        <f t="shared" ref="F65:F73" si="14">SUM(Q65+R65+S65+T65+U65+V65+W65+X65+Y65+Z65+AA65+AB65)</f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39">
        <f>SUM(E65:O65)</f>
        <v>0</v>
      </c>
    </row>
    <row r="66" spans="1:16" ht="38.25" x14ac:dyDescent="0.25">
      <c r="A66" s="10" t="s">
        <v>63</v>
      </c>
      <c r="B66" s="24">
        <v>0</v>
      </c>
      <c r="C66" s="24"/>
      <c r="D66" s="41">
        <v>0</v>
      </c>
      <c r="E66" s="41">
        <v>0</v>
      </c>
      <c r="F66" s="41">
        <f t="shared" si="14"/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39">
        <f>SUM(E66:O66)</f>
        <v>0</v>
      </c>
    </row>
    <row r="67" spans="1:16" ht="30" x14ac:dyDescent="0.25">
      <c r="A67" s="13" t="s">
        <v>64</v>
      </c>
      <c r="B67" s="29">
        <f>SUM(B68:B69)</f>
        <v>0</v>
      </c>
      <c r="C67" s="29"/>
      <c r="D67" s="42">
        <v>0</v>
      </c>
      <c r="E67" s="42">
        <v>0</v>
      </c>
      <c r="F67" s="42">
        <f t="shared" si="14"/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39">
        <f>SUM(E67:O67)</f>
        <v>0</v>
      </c>
    </row>
    <row r="68" spans="1:16" x14ac:dyDescent="0.25">
      <c r="A68" s="10" t="s">
        <v>65</v>
      </c>
      <c r="B68" s="24">
        <v>0</v>
      </c>
      <c r="C68" s="24"/>
      <c r="D68" s="41">
        <v>0</v>
      </c>
      <c r="E68" s="41">
        <v>0</v>
      </c>
      <c r="F68" s="41">
        <f t="shared" si="14"/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39">
        <f>SUM(E68:O68)</f>
        <v>0</v>
      </c>
    </row>
    <row r="69" spans="1:16" ht="25.5" x14ac:dyDescent="0.25">
      <c r="A69" s="10" t="s">
        <v>66</v>
      </c>
      <c r="B69" s="24">
        <v>0</v>
      </c>
      <c r="C69" s="24"/>
      <c r="D69" s="41">
        <v>0</v>
      </c>
      <c r="E69" s="41">
        <v>0</v>
      </c>
      <c r="F69" s="41">
        <f t="shared" si="14"/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39">
        <f>SUM(E69:O69)</f>
        <v>0</v>
      </c>
    </row>
    <row r="70" spans="1:16" x14ac:dyDescent="0.25">
      <c r="A70" s="13" t="s">
        <v>67</v>
      </c>
      <c r="B70" s="29">
        <f>SUM(B71:B73)</f>
        <v>0</v>
      </c>
      <c r="C70" s="29"/>
      <c r="D70" s="42">
        <v>0</v>
      </c>
      <c r="E70" s="42">
        <v>0</v>
      </c>
      <c r="F70" s="42">
        <f t="shared" si="14"/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39">
        <f>SUM(E70:O70)</f>
        <v>0</v>
      </c>
    </row>
    <row r="71" spans="1:16" x14ac:dyDescent="0.25">
      <c r="A71" s="10" t="s">
        <v>68</v>
      </c>
      <c r="B71" s="24">
        <v>0</v>
      </c>
      <c r="C71" s="24"/>
      <c r="D71" s="41">
        <v>0</v>
      </c>
      <c r="E71" s="41">
        <v>0</v>
      </c>
      <c r="F71" s="41">
        <f t="shared" si="14"/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39">
        <f>SUM(E71:O71)</f>
        <v>0</v>
      </c>
    </row>
    <row r="72" spans="1:16" x14ac:dyDescent="0.25">
      <c r="A72" s="10" t="s">
        <v>69</v>
      </c>
      <c r="B72" s="24">
        <v>0</v>
      </c>
      <c r="C72" s="24"/>
      <c r="D72" s="41">
        <v>0</v>
      </c>
      <c r="E72" s="41">
        <v>0</v>
      </c>
      <c r="F72" s="41">
        <f t="shared" si="14"/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39">
        <f>SUM(E72:O72)</f>
        <v>0</v>
      </c>
    </row>
    <row r="73" spans="1:16" ht="25.5" x14ac:dyDescent="0.25">
      <c r="A73" s="10" t="s">
        <v>70</v>
      </c>
      <c r="B73" s="24">
        <v>0</v>
      </c>
      <c r="C73" s="24"/>
      <c r="D73" s="41">
        <v>0</v>
      </c>
      <c r="E73" s="41">
        <v>0</v>
      </c>
      <c r="F73" s="41">
        <f t="shared" si="14"/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39">
        <f>SUM(E73:O73)</f>
        <v>0</v>
      </c>
    </row>
    <row r="74" spans="1:16" x14ac:dyDescent="0.25">
      <c r="A74" s="14"/>
      <c r="B74" s="14"/>
      <c r="C74" s="3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</row>
    <row r="75" spans="1:16" x14ac:dyDescent="0.25">
      <c r="A75" s="15" t="s">
        <v>71</v>
      </c>
      <c r="B75" s="30">
        <f>+B62+B52+B36+B26+B16+B10</f>
        <v>371707511</v>
      </c>
      <c r="C75" s="30"/>
      <c r="D75" s="57">
        <v>501106720.31</v>
      </c>
      <c r="E75" s="30">
        <f>+E10+E16+E26+E52</f>
        <v>18520577.200000003</v>
      </c>
      <c r="F75" s="30">
        <f>+F10+F16+F26+F52</f>
        <v>17928965.420000002</v>
      </c>
      <c r="G75" s="30">
        <f t="shared" ref="G75:L75" si="15">+G10+G16+G26+G52+G36+G62</f>
        <v>30348350.98</v>
      </c>
      <c r="H75" s="30">
        <f t="shared" si="15"/>
        <v>32897752.010000002</v>
      </c>
      <c r="I75" s="30">
        <f t="shared" si="15"/>
        <v>36119277.750000007</v>
      </c>
      <c r="J75" s="30">
        <f t="shared" si="15"/>
        <v>29888830.539999995</v>
      </c>
      <c r="K75" s="30">
        <f t="shared" si="15"/>
        <v>24856166.560000002</v>
      </c>
      <c r="L75" s="30">
        <f t="shared" si="15"/>
        <v>29103930.350000001</v>
      </c>
      <c r="M75" s="30">
        <f t="shared" ref="M75:N75" si="16">+M10+M16+M26+M52+M36+M62</f>
        <v>37700242.049999997</v>
      </c>
      <c r="N75" s="30">
        <f t="shared" si="16"/>
        <v>33407057.879999999</v>
      </c>
      <c r="O75" s="30">
        <f t="shared" ref="O75" si="17">+O10+O16+O26+O52+O36+O62</f>
        <v>49772197.709999993</v>
      </c>
      <c r="P75" s="30">
        <f>+P10+P16+P26+P36+P52+P62</f>
        <v>340543348.44999999</v>
      </c>
    </row>
    <row r="76" spans="1:16" ht="9" customHeight="1" x14ac:dyDescent="0.25">
      <c r="A76" s="16"/>
      <c r="B76" s="16"/>
      <c r="C76" s="16"/>
      <c r="D76" s="47"/>
      <c r="P76" s="40"/>
    </row>
    <row r="77" spans="1:16" x14ac:dyDescent="0.25">
      <c r="A77" s="6" t="s">
        <v>72</v>
      </c>
      <c r="B77" s="6"/>
      <c r="C77" s="6"/>
      <c r="D77" s="56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</row>
    <row r="78" spans="1:16" x14ac:dyDescent="0.25">
      <c r="A78" s="8" t="s">
        <v>73</v>
      </c>
      <c r="B78" s="12">
        <v>0</v>
      </c>
      <c r="C78" s="8"/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</row>
    <row r="79" spans="1:16" ht="25.5" x14ac:dyDescent="0.25">
      <c r="A79" s="10" t="s">
        <v>74</v>
      </c>
      <c r="B79" s="24">
        <v>0</v>
      </c>
      <c r="C79" s="24"/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</row>
    <row r="80" spans="1:16" ht="25.5" x14ac:dyDescent="0.25">
      <c r="A80" s="10" t="s">
        <v>75</v>
      </c>
      <c r="B80" s="24">
        <v>0</v>
      </c>
      <c r="C80" s="24"/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</row>
    <row r="81" spans="1:17" x14ac:dyDescent="0.25">
      <c r="A81" s="8" t="s">
        <v>76</v>
      </c>
      <c r="B81" s="8"/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</row>
    <row r="82" spans="1:17" x14ac:dyDescent="0.25">
      <c r="A82" s="10" t="s">
        <v>77</v>
      </c>
      <c r="B82" s="24">
        <v>0</v>
      </c>
      <c r="C82" s="24"/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</row>
    <row r="83" spans="1:17" x14ac:dyDescent="0.25">
      <c r="A83" s="10" t="s">
        <v>78</v>
      </c>
      <c r="B83" s="24">
        <v>0</v>
      </c>
      <c r="C83" s="24"/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</row>
    <row r="84" spans="1:17" x14ac:dyDescent="0.25">
      <c r="A84" s="8" t="s">
        <v>79</v>
      </c>
      <c r="B84" s="12">
        <v>0</v>
      </c>
      <c r="C84" s="12"/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</row>
    <row r="85" spans="1:17" ht="25.5" x14ac:dyDescent="0.25">
      <c r="A85" s="10" t="s">
        <v>80</v>
      </c>
      <c r="B85" s="24">
        <v>0</v>
      </c>
      <c r="C85" s="24"/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</row>
    <row r="86" spans="1:17" x14ac:dyDescent="0.25">
      <c r="A86" s="15" t="s">
        <v>81</v>
      </c>
      <c r="B86" s="17"/>
      <c r="C86" s="17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43"/>
    </row>
    <row r="87" spans="1:17" ht="8.25" customHeight="1" x14ac:dyDescent="0.25">
      <c r="D87" s="47"/>
    </row>
    <row r="88" spans="1:17" ht="31.5" x14ac:dyDescent="0.25">
      <c r="A88" s="18" t="s">
        <v>82</v>
      </c>
      <c r="B88" s="19">
        <f>+B75</f>
        <v>371707511</v>
      </c>
      <c r="C88" s="19"/>
      <c r="D88" s="19">
        <v>501106720.31</v>
      </c>
      <c r="E88" s="51">
        <f t="shared" ref="E88:L88" si="18">SUM(E75)</f>
        <v>18520577.200000003</v>
      </c>
      <c r="F88" s="51">
        <f t="shared" si="18"/>
        <v>17928965.420000002</v>
      </c>
      <c r="G88" s="51">
        <f t="shared" si="18"/>
        <v>30348350.98</v>
      </c>
      <c r="H88" s="51">
        <f t="shared" si="18"/>
        <v>32897752.010000002</v>
      </c>
      <c r="I88" s="51">
        <f t="shared" si="18"/>
        <v>36119277.750000007</v>
      </c>
      <c r="J88" s="51">
        <f t="shared" si="18"/>
        <v>29888830.539999995</v>
      </c>
      <c r="K88" s="51">
        <f t="shared" si="18"/>
        <v>24856166.560000002</v>
      </c>
      <c r="L88" s="51">
        <f t="shared" si="18"/>
        <v>29103930.350000001</v>
      </c>
      <c r="M88" s="51">
        <f t="shared" ref="M88:N88" si="19">SUM(M75)</f>
        <v>37700242.049999997</v>
      </c>
      <c r="N88" s="51">
        <f t="shared" si="19"/>
        <v>33407057.879999999</v>
      </c>
      <c r="O88" s="51">
        <f t="shared" ref="O88" si="20">SUM(O75)</f>
        <v>49772197.709999993</v>
      </c>
      <c r="P88" s="45">
        <f>SUM(P75)</f>
        <v>340543348.44999999</v>
      </c>
      <c r="Q88" s="5"/>
    </row>
    <row r="89" spans="1:17" ht="5.25" customHeight="1" x14ac:dyDescent="0.25">
      <c r="A89" s="2"/>
      <c r="B89" s="2"/>
      <c r="C89" s="2"/>
    </row>
    <row r="90" spans="1:17" x14ac:dyDescent="0.25">
      <c r="A90" s="34" t="s">
        <v>84</v>
      </c>
      <c r="B90" s="2"/>
      <c r="C90" s="2"/>
    </row>
    <row r="91" spans="1:17" ht="15" customHeight="1" x14ac:dyDescent="0.25">
      <c r="A91" s="2" t="s">
        <v>1</v>
      </c>
      <c r="B91" s="2"/>
      <c r="C91" s="2"/>
    </row>
    <row r="92" spans="1:17" ht="15" customHeight="1" x14ac:dyDescent="0.25">
      <c r="A92" s="2" t="s">
        <v>88</v>
      </c>
      <c r="B92" s="2"/>
      <c r="C92" s="2"/>
    </row>
    <row r="93" spans="1:17" ht="15" customHeight="1" x14ac:dyDescent="0.25">
      <c r="A93" s="2" t="s">
        <v>4</v>
      </c>
    </row>
    <row r="94" spans="1:17" ht="15" customHeight="1" x14ac:dyDescent="0.25">
      <c r="A94" s="2" t="s">
        <v>6</v>
      </c>
      <c r="B94" s="2"/>
      <c r="C94" s="2"/>
    </row>
    <row r="95" spans="1:17" x14ac:dyDescent="0.25">
      <c r="A95" s="2" t="s">
        <v>7</v>
      </c>
      <c r="B95" s="2"/>
      <c r="C95" s="2"/>
    </row>
    <row r="96" spans="1:17" x14ac:dyDescent="0.25">
      <c r="A96" s="2" t="s">
        <v>89</v>
      </c>
      <c r="B96" s="2"/>
      <c r="C96" s="2"/>
    </row>
    <row r="97" spans="5:24" ht="15.75" x14ac:dyDescent="0.25">
      <c r="T97" s="20"/>
      <c r="U97" s="20"/>
    </row>
    <row r="98" spans="5:24" ht="15.75" x14ac:dyDescent="0.25">
      <c r="T98" s="20"/>
      <c r="U98" s="21"/>
      <c r="X98" s="20"/>
    </row>
    <row r="99" spans="5:24" ht="15.75" x14ac:dyDescent="0.25"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T99" s="21"/>
      <c r="U99" s="22"/>
      <c r="X99" s="22"/>
    </row>
    <row r="100" spans="5:24" x14ac:dyDescent="0.25"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T100" s="22"/>
      <c r="U100" s="22"/>
      <c r="X100" s="22"/>
    </row>
    <row r="101" spans="5:24" x14ac:dyDescent="0.25"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</row>
  </sheetData>
  <mergeCells count="5">
    <mergeCell ref="A2:P2"/>
    <mergeCell ref="A3:P3"/>
    <mergeCell ref="A4:P4"/>
    <mergeCell ref="A5:P5"/>
    <mergeCell ref="A6:P6"/>
  </mergeCells>
  <phoneticPr fontId="10" type="noConversion"/>
  <printOptions horizontalCentered="1"/>
  <pageMargins left="0.25" right="0.25" top="0.75" bottom="0.75" header="0.3" footer="0.3"/>
  <pageSetup scale="56" fitToHeight="0" orientation="landscape" verticalDpi="4294967293" r:id="rId1"/>
  <rowBreaks count="1" manualBreakCount="1">
    <brk id="59" max="13" man="1"/>
  </rowBreaks>
  <ignoredErrors>
    <ignoredError sqref="E62 E26:F26 G62 P76:P87 H11:H88 I10:I63 J57:J63 K62:N62 P74 P12:P61 P62:P63 O62 O64 O63 P6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2026-01-06T15:23:33Z</cp:lastPrinted>
  <dcterms:created xsi:type="dcterms:W3CDTF">2021-07-05T13:45:25Z</dcterms:created>
  <dcterms:modified xsi:type="dcterms:W3CDTF">2026-01-06T15:25:09Z</dcterms:modified>
</cp:coreProperties>
</file>