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 2025\OAI 2025\Ejecución 2025\"/>
    </mc:Choice>
  </mc:AlternateContent>
  <xr:revisionPtr revIDLastSave="0" documentId="13_ncr:1_{4CF43AFD-ADBD-4329-BBA4-53DD24F5A4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Hoja1!$A$1:$N$108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N16" i="1"/>
  <c r="N26" i="1"/>
  <c r="N52" i="1"/>
  <c r="N63" i="1"/>
  <c r="N62" i="1"/>
  <c r="N58" i="1"/>
  <c r="N59" i="1"/>
  <c r="N60" i="1"/>
  <c r="N61" i="1"/>
  <c r="N57" i="1"/>
  <c r="N54" i="1"/>
  <c r="N55" i="1"/>
  <c r="N53" i="1"/>
  <c r="N34" i="1"/>
  <c r="N35" i="1"/>
  <c r="N28" i="1"/>
  <c r="N29" i="1"/>
  <c r="N30" i="1"/>
  <c r="N31" i="1"/>
  <c r="N32" i="1"/>
  <c r="N33" i="1"/>
  <c r="N27" i="1"/>
  <c r="N15" i="1"/>
  <c r="N12" i="1"/>
  <c r="N13" i="1"/>
  <c r="N14" i="1"/>
  <c r="N11" i="1"/>
  <c r="M10" i="1"/>
  <c r="M16" i="1"/>
  <c r="M26" i="1"/>
  <c r="M36" i="1"/>
  <c r="M52" i="1"/>
  <c r="M62" i="1"/>
  <c r="L62" i="1"/>
  <c r="L52" i="1"/>
  <c r="L36" i="1"/>
  <c r="L26" i="1"/>
  <c r="L16" i="1"/>
  <c r="L10" i="1"/>
  <c r="N17" i="1"/>
  <c r="N18" i="1"/>
  <c r="N19" i="1"/>
  <c r="N20" i="1"/>
  <c r="N21" i="1"/>
  <c r="N22" i="1"/>
  <c r="N23" i="1"/>
  <c r="N24" i="1"/>
  <c r="N25" i="1"/>
  <c r="N37" i="1"/>
  <c r="N42" i="1"/>
  <c r="N56" i="1"/>
  <c r="N64" i="1"/>
  <c r="N75" i="1" l="1"/>
  <c r="M75" i="1"/>
  <c r="M88" i="1" s="1"/>
  <c r="L75" i="1"/>
  <c r="L88" i="1" s="1"/>
  <c r="K52" i="1" l="1"/>
  <c r="K16" i="1"/>
  <c r="K62" i="1"/>
  <c r="K36" i="1"/>
  <c r="K26" i="1"/>
  <c r="K10" i="1"/>
  <c r="J16" i="1"/>
  <c r="J26" i="1"/>
  <c r="J52" i="1"/>
  <c r="K75" i="1" l="1"/>
  <c r="K88" i="1" s="1"/>
  <c r="J62" i="1"/>
  <c r="J36" i="1"/>
  <c r="J10" i="1"/>
  <c r="I26" i="1"/>
  <c r="I62" i="1"/>
  <c r="I52" i="1"/>
  <c r="I36" i="1"/>
  <c r="I16" i="1"/>
  <c r="I10" i="1"/>
  <c r="H52" i="1"/>
  <c r="H26" i="1"/>
  <c r="H36" i="1"/>
  <c r="H62" i="1"/>
  <c r="H16" i="1"/>
  <c r="H10" i="1"/>
  <c r="G62" i="1"/>
  <c r="G36" i="1"/>
  <c r="G26" i="1"/>
  <c r="G10" i="1"/>
  <c r="G52" i="1"/>
  <c r="G16" i="1"/>
  <c r="N36" i="1" l="1"/>
  <c r="J75" i="1"/>
  <c r="J88" i="1" s="1"/>
  <c r="I75" i="1"/>
  <c r="I88" i="1" s="1"/>
  <c r="H75" i="1"/>
  <c r="H88" i="1" s="1"/>
  <c r="G75" i="1"/>
  <c r="G88" i="1" s="1"/>
  <c r="E16" i="1"/>
  <c r="E52" i="1"/>
  <c r="E62" i="1"/>
  <c r="F26" i="1" l="1"/>
  <c r="E26" i="1"/>
  <c r="F16" i="1"/>
  <c r="F52" i="1"/>
  <c r="F10" i="1"/>
  <c r="F73" i="1"/>
  <c r="N73" i="1" s="1"/>
  <c r="F72" i="1"/>
  <c r="N72" i="1" s="1"/>
  <c r="F71" i="1"/>
  <c r="N71" i="1" s="1"/>
  <c r="F70" i="1"/>
  <c r="N70" i="1" s="1"/>
  <c r="F69" i="1"/>
  <c r="N69" i="1" s="1"/>
  <c r="F68" i="1"/>
  <c r="N68" i="1" s="1"/>
  <c r="F67" i="1"/>
  <c r="N67" i="1" s="1"/>
  <c r="F66" i="1"/>
  <c r="N66" i="1" s="1"/>
  <c r="F65" i="1"/>
  <c r="N65" i="1" s="1"/>
  <c r="F51" i="1"/>
  <c r="F50" i="1"/>
  <c r="F49" i="1"/>
  <c r="F48" i="1"/>
  <c r="F47" i="1"/>
  <c r="F46" i="1"/>
  <c r="F45" i="1"/>
  <c r="F44" i="1"/>
  <c r="F43" i="1"/>
  <c r="F41" i="1"/>
  <c r="F40" i="1"/>
  <c r="F39" i="1"/>
  <c r="F38" i="1"/>
  <c r="B70" i="1"/>
  <c r="B67" i="1"/>
  <c r="B63" i="1"/>
  <c r="B62" i="1" s="1"/>
  <c r="B57" i="1"/>
  <c r="B53" i="1"/>
  <c r="B52" i="1" s="1"/>
  <c r="B44" i="1"/>
  <c r="B36" i="1"/>
  <c r="B35" i="1"/>
  <c r="B33" i="1"/>
  <c r="B30" i="1"/>
  <c r="B29" i="1"/>
  <c r="B28" i="1"/>
  <c r="B27" i="1"/>
  <c r="B24" i="1"/>
  <c r="B23" i="1"/>
  <c r="B21" i="1"/>
  <c r="B20" i="1"/>
  <c r="B18" i="1"/>
  <c r="B11" i="1"/>
  <c r="B10" i="1" s="1"/>
  <c r="E10" i="1"/>
  <c r="B16" i="1" l="1"/>
  <c r="F62" i="1"/>
  <c r="E75" i="1"/>
  <c r="F75" i="1"/>
  <c r="F88" i="1" s="1"/>
  <c r="B26" i="1"/>
  <c r="E88" i="1"/>
  <c r="N88" i="1" l="1"/>
  <c r="B75" i="1"/>
  <c r="B88" i="1" s="1"/>
  <c r="N44" i="1"/>
  <c r="E44" i="1"/>
  <c r="E49" i="1"/>
  <c r="N49" i="1"/>
  <c r="N39" i="1"/>
  <c r="E39" i="1"/>
  <c r="N50" i="1"/>
  <c r="E50" i="1"/>
  <c r="N41" i="1"/>
  <c r="E41" i="1"/>
  <c r="N47" i="1"/>
  <c r="E47" i="1"/>
  <c r="E48" i="1"/>
  <c r="N48" i="1"/>
  <c r="N43" i="1"/>
  <c r="E43" i="1"/>
  <c r="E40" i="1"/>
  <c r="N40" i="1"/>
  <c r="E38" i="1"/>
  <c r="N38" i="1"/>
  <c r="N45" i="1"/>
  <c r="E45" i="1"/>
  <c r="N51" i="1"/>
  <c r="E51" i="1"/>
  <c r="N46" i="1"/>
  <c r="E46" i="1"/>
</calcChain>
</file>

<file path=xl/sharedStrings.xml><?xml version="1.0" encoding="utf-8"?>
<sst xmlns="http://schemas.openxmlformats.org/spreadsheetml/2006/main" count="102" uniqueCount="102">
  <si>
    <t>MINISTERIO DE CULTURA</t>
  </si>
  <si>
    <t xml:space="preserve">1. Gasto devengado. </t>
  </si>
  <si>
    <t>ARCHIVO GENERAL DE LA NACIÓN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</si>
  <si>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</si>
  <si>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</si>
  <si>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</si>
  <si>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</si>
  <si>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</si>
  <si>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</si>
  <si>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</si>
  <si>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</si>
  <si>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</si>
  <si>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</si>
  <si>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</si>
  <si>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</si>
  <si>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</si>
  <si>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</si>
  <si>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</si>
  <si>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</si>
  <si>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</si>
  <si>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</si>
  <si>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</si>
  <si>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</si>
  <si>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</si>
  <si>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</si>
  <si>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</si>
  <si>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</si>
  <si>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</si>
  <si>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</si>
  <si>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</si>
  <si>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</si>
  <si>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</si>
  <si>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</si>
  <si>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</si>
  <si>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</si>
  <si>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</si>
  <si>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</si>
  <si>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</si>
  <si>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</si>
  <si>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</si>
  <si>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</si>
  <si>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</si>
  <si>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</si>
  <si>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</si>
  <si>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</si>
  <si>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</si>
  <si>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</si>
  <si>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</si>
  <si>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</si>
  <si>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</si>
  <si>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</si>
  <si>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</si>
  <si>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</si>
  <si>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</si>
  <si>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</si>
  <si>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</si>
  <si>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</si>
  <si>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</si>
  <si>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</si>
  <si>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</si>
  <si>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</si>
  <si>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</si>
  <si>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</si>
  <si>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</si>
  <si>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</si>
  <si>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</si>
  <si>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</si>
  <si>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</si>
  <si>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</si>
  <si>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</si>
  <si>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</si>
  <si>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</si>
  <si>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</si>
  <si>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</si>
  <si>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</si>
  <si>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</si>
  <si>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</si>
  <si>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</si>
  <si>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</si>
  <si>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</si>
  <si>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</si>
  <si>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</si>
  <si>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</si>
  <si>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</si>
  <si>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Notas:</t>
  </si>
  <si>
    <t>2.3.3 - PAPEL, CARTÓN E IMPRESOS</t>
  </si>
  <si>
    <t>2.3.5 - CUERO, CAUCHO Y PLÁSTICO</t>
  </si>
  <si>
    <t>2.2.9- OTRAS CONTRATACIONES DE SERVICIOS</t>
  </si>
  <si>
    <t xml:space="preserve">2. Se presenta el gasto por mes; cada mes se debe actualizar el gasto devengado de los meses anteriores. </t>
  </si>
  <si>
    <t>6. Fuente: Reporte SIGEF</t>
  </si>
  <si>
    <t>Enero</t>
  </si>
  <si>
    <t>TOTAL</t>
  </si>
  <si>
    <t>Febrero</t>
  </si>
  <si>
    <t>Presupuesto Modificado</t>
  </si>
  <si>
    <t>Marzo</t>
  </si>
  <si>
    <t>Abril</t>
  </si>
  <si>
    <t>AÑO 2025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</si>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</sst>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\-#,##0.00"/>
    <numFmt numFmtId="166" formatCode="#,##0;\-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 wrapText="1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165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5" fillId="0" borderId="0" xfId="1" applyFont="1" applyAlignment="1">
      <alignment horizontal="left" vertical="center" wrapText="1" indent="2"/>
    </xf>
    <xf numFmtId="43" fontId="0" fillId="0" borderId="0" xfId="1" applyFont="1" applyAlignment="1">
      <alignment horizontal="left" vertical="center" wrapText="1" indent="2"/>
    </xf>
    <xf numFmtId="166" fontId="0" fillId="0" borderId="0" xfId="0" applyNumberFormat="1"/>
    <xf numFmtId="0" fontId="2" fillId="0" borderId="0" xfId="0" applyFont="1" applyAlignment="1">
      <alignment horizontal="left"/>
    </xf>
    <xf numFmtId="4" fontId="3" fillId="0" borderId="0" xfId="1" applyNumberFormat="1" applyFont="1" applyAlignment="1">
      <alignment vertical="center" wrapText="1"/>
    </xf>
    <xf numFmtId="4" fontId="0" fillId="0" borderId="0" xfId="1" applyNumberFormat="1" applyFont="1"/>
    <xf numFmtId="4" fontId="4" fillId="2" borderId="0" xfId="1" applyNumberFormat="1" applyFont="1" applyFill="1" applyAlignment="1">
      <alignment horizontal="center" vertical="center" wrapText="1"/>
    </xf>
    <xf numFmtId="4" fontId="2" fillId="0" borderId="1" xfId="1" applyNumberFormat="1" applyFont="1" applyBorder="1" applyAlignment="1">
      <alignment horizontal="left" vertical="center" wrapText="1"/>
    </xf>
    <xf numFmtId="4" fontId="2" fillId="0" borderId="0" xfId="1" applyNumberFormat="1" applyFont="1" applyAlignment="1">
      <alignment vertical="center" wrapText="1"/>
    </xf>
    <xf numFmtId="4" fontId="0" fillId="0" borderId="0" xfId="1" applyNumberFormat="1" applyFont="1" applyAlignment="1">
      <alignment vertical="center" wrapText="1"/>
    </xf>
    <xf numFmtId="4" fontId="0" fillId="0" borderId="0" xfId="1" applyNumberFormat="1" applyFont="1" applyAlignment="1">
      <alignment vertical="center"/>
    </xf>
    <xf numFmtId="4" fontId="2" fillId="0" borderId="0" xfId="1" applyNumberFormat="1" applyFont="1" applyAlignment="1">
      <alignment vertical="center"/>
    </xf>
    <xf numFmtId="4" fontId="2" fillId="3" borderId="2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4" fontId="0" fillId="0" borderId="0" xfId="0" applyNumberFormat="1"/>
    <xf numFmtId="4" fontId="4" fillId="2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2" borderId="0" xfId="1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center" readingOrder="2"/>
    </xf>
    <xf numFmtId="4" fontId="9" fillId="0" borderId="0" xfId="0" applyNumberFormat="1" applyFont="1" applyAlignment="1">
      <alignment horizontal="center" readingOrder="2"/>
    </xf>
    <xf numFmtId="4" fontId="2" fillId="0" borderId="0" xfId="1" applyNumberFormat="1" applyFont="1" applyAlignment="1">
      <alignment horizontal="right" vertical="center"/>
    </xf>
    <xf numFmtId="4" fontId="2" fillId="0" borderId="0" xfId="0" applyNumberFormat="1" applyFont="1"/>
    <xf numFmtId="4" fontId="2" fillId="0" borderId="1" xfId="0" applyNumberFormat="1" applyFont="1" applyBorder="1" applyAlignment="1">
      <alignment vertical="center" wrapText="1"/>
    </xf>
    <xf numFmtId="43" fontId="2" fillId="3" borderId="2" xfId="1" applyFont="1" applyFill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vertical="center"/>
    </xf>
    <xf numFmtId="4" fontId="1" fillId="0" borderId="0" xfId="1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741830</xdr:colOff>
      <xdr:row>0</xdr:row>
      <xdr:rowOff>0</xdr:rowOff>
    </xdr:from>
    <xdr:to>
      <xdr:col>0</xdr:col>
      <xdr:colOff>2445124</xdr:colOff>
      <xdr:row>4</xdr:row>
      <xdr:rowOff>142152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1830" y="0"/>
          <a:ext cx="1703294" cy="100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73400</xdr:colOff>
      <xdr:row>94</xdr:row>
      <xdr:rowOff>21954</xdr:rowOff>
    </xdr:from>
    <xdr:to>
      <xdr:col>5</xdr:col>
      <xdr:colOff>360506</xdr:colOff>
      <xdr:row>100</xdr:row>
      <xdr:rowOff>95972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C818D5B-98FA-4B85-8436-7D771A9D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3425" y="18529029"/>
          <a:ext cx="2163531" cy="1245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802437</xdr:colOff>
      <xdr:row>93</xdr:row>
      <xdr:rowOff>184497</xdr:rowOff>
    </xdr:from>
    <xdr:to>
      <xdr:col>9</xdr:col>
      <xdr:colOff>219228</xdr:colOff>
      <xdr:row>105</xdr:row>
      <xdr:rowOff>54377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A3A680-FBB7-40CD-B473-8D4A4B7D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3762" y="18501072"/>
          <a:ext cx="2131416" cy="2184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417273</xdr:colOff>
      <xdr:row>0</xdr:row>
      <xdr:rowOff>0</xdr:rowOff>
    </xdr:from>
    <xdr:to>
      <xdr:col>11</xdr:col>
      <xdr:colOff>197008</xdr:colOff>
      <xdr:row>6</xdr:row>
      <xdr:rowOff>2455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572380-21DE-B953-CB10-52014A696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23223" y="0"/>
          <a:ext cx="1589485" cy="1269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01"/>
  <sheetViews>
    <sheetView showGridLines="0" tabSelected="1" view="pageBreakPreview" topLeftCell="A76" zoomScaleNormal="100" zoomScaleSheetLayoutView="100" workbookViewId="0">
      <selection activeCell="J21" sqref="J21"/>
    </sheetView>
  </sheetViews>
  <sheetFormatPr baseColWidth="10" defaultColWidth="9.140625" defaultRowHeight="15" x14ac:dyDescent="0.25"/>
  <cols>
    <col min="1" max="1" width="43.28515625" customWidth="1"/>
    <col min="2" max="2" width="14.5703125" bestFit="1" customWidth="1"/>
    <col min="3" max="3" width="2.28515625" customWidth="1"/>
    <col min="4" max="4" width="14.5703125" bestFit="1" customWidth="1"/>
    <col min="5" max="13" width="13.5703125" style="47" bestFit="1" customWidth="1"/>
    <col min="14" max="14" width="14.5703125" style="36" bestFit="1" customWidth="1"/>
    <col min="15" max="15" width="14.140625" bestFit="1" customWidth="1"/>
    <col min="16" max="17" width="13.5703125" bestFit="1" customWidth="1"/>
    <col min="18" max="20" width="14.140625" bestFit="1" customWidth="1"/>
    <col min="21" max="21" width="14.140625" customWidth="1"/>
    <col min="22" max="25" width="14.140625" bestFit="1" customWidth="1"/>
    <col min="27" max="27" width="96.7109375" bestFit="1" customWidth="1"/>
    <col min="29" max="36" width="6" bestFit="1" customWidth="1"/>
    <col min="37" max="38" width="7" bestFit="1" customWidth="1"/>
  </cols>
  <sheetData>
    <row r="1" spans="1:38" ht="12.75" customHeight="1" x14ac:dyDescent="0.25">
      <c r="A1" s="1"/>
      <c r="B1" s="1"/>
      <c r="C1" s="1"/>
      <c r="D1" s="1"/>
      <c r="E1" s="46"/>
      <c r="F1" s="46"/>
      <c r="G1" s="46"/>
      <c r="H1" s="46"/>
      <c r="I1" s="46"/>
      <c r="J1" s="46"/>
      <c r="K1" s="46"/>
      <c r="L1" s="46"/>
      <c r="M1" s="46"/>
      <c r="N1" s="3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8" ht="18.75" customHeight="1" x14ac:dyDescent="0.2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AA2" s="2"/>
    </row>
    <row r="3" spans="1:38" ht="18.75" customHeight="1" x14ac:dyDescent="0.25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AA3" s="2"/>
    </row>
    <row r="4" spans="1:38" ht="18.75" customHeight="1" x14ac:dyDescent="0.25">
      <c r="A4" s="61" t="s">
        <v>96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AA4" s="2"/>
    </row>
    <row r="5" spans="1:38" ht="15.75" customHeight="1" x14ac:dyDescent="0.25">
      <c r="A5" s="61" t="s">
        <v>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AA5" s="2"/>
    </row>
    <row r="6" spans="1:38" x14ac:dyDescent="0.25">
      <c r="A6" s="62" t="s">
        <v>5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AA6" s="2"/>
    </row>
    <row r="7" spans="1:38" ht="8.25" customHeight="1" x14ac:dyDescent="0.25">
      <c r="AA7" s="2"/>
    </row>
    <row r="8" spans="1:38" ht="31.5" x14ac:dyDescent="0.25">
      <c r="A8" s="3" t="s">
        <v>8</v>
      </c>
      <c r="B8" s="4" t="s">
        <v>83</v>
      </c>
      <c r="C8" s="4"/>
      <c r="D8" s="48" t="s">
        <v>93</v>
      </c>
      <c r="E8" s="48" t="s">
        <v>90</v>
      </c>
      <c r="F8" s="48" t="s">
        <v>92</v>
      </c>
      <c r="G8" s="48" t="s">
        <v>94</v>
      </c>
      <c r="H8" s="48" t="s">
        <v>95</v>
      </c>
      <c r="I8" s="48" t="s">
        <v>97</v>
      </c>
      <c r="J8" s="48" t="s">
        <v>98</v>
      </c>
      <c r="K8" s="48" t="s">
        <v>99</v>
      </c>
      <c r="L8" s="48" t="s">
        <v>100</v>
      </c>
      <c r="M8" s="48" t="s">
        <v>101</v>
      </c>
      <c r="N8" s="37" t="s">
        <v>91</v>
      </c>
      <c r="AK8" s="5"/>
      <c r="AL8" s="5"/>
    </row>
    <row r="9" spans="1:38" x14ac:dyDescent="0.25">
      <c r="A9" s="6" t="s">
        <v>9</v>
      </c>
      <c r="B9" s="6"/>
      <c r="C9" s="6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8" x14ac:dyDescent="0.25">
      <c r="A10" s="8" t="s">
        <v>10</v>
      </c>
      <c r="B10" s="27">
        <f>SUM(B11:B15)</f>
        <v>268489901</v>
      </c>
      <c r="C10" s="27"/>
      <c r="D10" s="42">
        <v>269557391.88999999</v>
      </c>
      <c r="E10" s="42">
        <f t="shared" ref="E10:J10" si="0">SUM(E11:E15)</f>
        <v>16297557.110000001</v>
      </c>
      <c r="F10" s="42">
        <f t="shared" si="0"/>
        <v>16363522.810000001</v>
      </c>
      <c r="G10" s="42">
        <f t="shared" si="0"/>
        <v>17046570.199999999</v>
      </c>
      <c r="H10" s="42">
        <f t="shared" si="0"/>
        <v>16124994.560000001</v>
      </c>
      <c r="I10" s="42">
        <f t="shared" si="0"/>
        <v>28731361.18</v>
      </c>
      <c r="J10" s="42">
        <f t="shared" si="0"/>
        <v>16433286.469999999</v>
      </c>
      <c r="K10" s="42">
        <f>SUM(K11:K15)</f>
        <v>16612500.9</v>
      </c>
      <c r="L10" s="42">
        <f>SUM(L11:L15)</f>
        <v>17528855.640000001</v>
      </c>
      <c r="M10" s="42">
        <f>SUM(M11:M15)</f>
        <v>16330584.85</v>
      </c>
      <c r="N10" s="39">
        <f>SUM(E10:M10)</f>
        <v>161469233.72</v>
      </c>
      <c r="AC10" s="9"/>
    </row>
    <row r="11" spans="1:38" x14ac:dyDescent="0.25">
      <c r="A11" s="10" t="s">
        <v>11</v>
      </c>
      <c r="B11" s="11">
        <f>193076000</f>
        <v>193076000</v>
      </c>
      <c r="C11" s="11"/>
      <c r="D11" s="36">
        <v>194143490.88999999</v>
      </c>
      <c r="E11" s="41">
        <v>13419585.390000001</v>
      </c>
      <c r="F11" s="41">
        <v>13360483.33</v>
      </c>
      <c r="G11" s="41">
        <v>14240649.859999999</v>
      </c>
      <c r="H11" s="41">
        <v>13361860.98</v>
      </c>
      <c r="I11" s="41">
        <v>13546250</v>
      </c>
      <c r="J11" s="41">
        <v>13597250.01</v>
      </c>
      <c r="K11" s="41">
        <v>13775896.75</v>
      </c>
      <c r="L11" s="41">
        <v>14382415.82</v>
      </c>
      <c r="M11" s="41">
        <v>13402416.67</v>
      </c>
      <c r="N11" s="60">
        <f>SUM(E11:M11)</f>
        <v>123086808.81000002</v>
      </c>
    </row>
    <row r="12" spans="1:38" x14ac:dyDescent="0.25">
      <c r="A12" s="10" t="s">
        <v>12</v>
      </c>
      <c r="B12" s="11">
        <v>40607000</v>
      </c>
      <c r="C12" s="11"/>
      <c r="D12" s="36">
        <v>40607000</v>
      </c>
      <c r="E12" s="41">
        <v>834629.9</v>
      </c>
      <c r="F12" s="41">
        <v>966447.29</v>
      </c>
      <c r="G12" s="41">
        <v>764935.04</v>
      </c>
      <c r="H12" s="41">
        <v>755130.59</v>
      </c>
      <c r="I12" s="41">
        <v>13116194.73</v>
      </c>
      <c r="J12" s="41">
        <v>759296.6</v>
      </c>
      <c r="K12" s="41">
        <v>739538.8</v>
      </c>
      <c r="L12" s="41">
        <v>1059524.44</v>
      </c>
      <c r="M12" s="41">
        <v>881315.76</v>
      </c>
      <c r="N12" s="60">
        <f t="shared" ref="N12:N15" si="1">SUM(E12:M12)</f>
        <v>19877013.150000006</v>
      </c>
    </row>
    <row r="13" spans="1:38" x14ac:dyDescent="0.25">
      <c r="A13" s="10" t="s">
        <v>13</v>
      </c>
      <c r="B13" s="11">
        <v>100000</v>
      </c>
      <c r="C13" s="11"/>
      <c r="D13" s="36">
        <v>100000</v>
      </c>
      <c r="E13" s="41">
        <v>0</v>
      </c>
      <c r="F13" s="41">
        <v>0</v>
      </c>
      <c r="G13" s="41">
        <v>19232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60">
        <f t="shared" si="1"/>
        <v>19232</v>
      </c>
    </row>
    <row r="14" spans="1:38" ht="15" hidden="1" customHeight="1" x14ac:dyDescent="0.25">
      <c r="A14" s="10" t="s">
        <v>14</v>
      </c>
      <c r="B14" s="11"/>
      <c r="C14" s="11"/>
      <c r="D14" s="36"/>
      <c r="E14" s="41">
        <v>0</v>
      </c>
      <c r="F14" s="41">
        <v>0</v>
      </c>
      <c r="G14" s="41"/>
      <c r="H14" s="41"/>
      <c r="I14" s="41"/>
      <c r="J14" s="41"/>
      <c r="K14" s="41"/>
      <c r="L14" s="41"/>
      <c r="M14" s="41"/>
      <c r="N14" s="60">
        <f t="shared" si="1"/>
        <v>0</v>
      </c>
    </row>
    <row r="15" spans="1:38" ht="19.5" customHeight="1" x14ac:dyDescent="0.25">
      <c r="A15" s="10" t="s">
        <v>15</v>
      </c>
      <c r="B15" s="11">
        <v>34706901</v>
      </c>
      <c r="C15" s="11"/>
      <c r="D15" s="36">
        <v>34706901</v>
      </c>
      <c r="E15" s="41">
        <v>2043341.82</v>
      </c>
      <c r="F15" s="41">
        <v>2036592.19</v>
      </c>
      <c r="G15" s="41">
        <v>2021753.3</v>
      </c>
      <c r="H15" s="41">
        <v>2008002.99</v>
      </c>
      <c r="I15" s="41">
        <v>2068916.45</v>
      </c>
      <c r="J15" s="41">
        <v>2076739.86</v>
      </c>
      <c r="K15" s="41">
        <v>2097065.35</v>
      </c>
      <c r="L15" s="41">
        <v>2086915.38</v>
      </c>
      <c r="M15" s="41">
        <v>2046852.42</v>
      </c>
      <c r="N15" s="60">
        <f>SUM(E15:M15)</f>
        <v>18486179.759999998</v>
      </c>
    </row>
    <row r="16" spans="1:38" x14ac:dyDescent="0.25">
      <c r="A16" s="8" t="s">
        <v>16</v>
      </c>
      <c r="B16" s="27">
        <f>SUM(B17:B25)</f>
        <v>59400000</v>
      </c>
      <c r="C16" s="27"/>
      <c r="D16" s="55">
        <v>96508634.650000006</v>
      </c>
      <c r="E16" s="49">
        <f t="shared" ref="E16:J16" si="2">SUM(E17:E25)</f>
        <v>1885320.0899999999</v>
      </c>
      <c r="F16" s="49">
        <f t="shared" si="2"/>
        <v>1534800.81</v>
      </c>
      <c r="G16" s="49">
        <f t="shared" si="2"/>
        <v>8953447.5199999996</v>
      </c>
      <c r="H16" s="49">
        <f t="shared" si="2"/>
        <v>6916999.2800000003</v>
      </c>
      <c r="I16" s="49">
        <f t="shared" si="2"/>
        <v>3911282.13</v>
      </c>
      <c r="J16" s="49">
        <f t="shared" si="2"/>
        <v>10101816.109999999</v>
      </c>
      <c r="K16" s="49">
        <f>SUM(K17:K25)</f>
        <v>3096338.47</v>
      </c>
      <c r="L16" s="49">
        <f>SUM(L17:L25)</f>
        <v>6352849.1099999994</v>
      </c>
      <c r="M16" s="49">
        <f>SUM(M17:M25)</f>
        <v>9896471.1199999992</v>
      </c>
      <c r="N16" s="39">
        <f>SUM(E16:M16)</f>
        <v>52649324.639999993</v>
      </c>
    </row>
    <row r="17" spans="1:14" x14ac:dyDescent="0.25">
      <c r="A17" s="10" t="s">
        <v>17</v>
      </c>
      <c r="B17" s="11">
        <v>13100000</v>
      </c>
      <c r="C17" s="11"/>
      <c r="D17" s="47">
        <v>13100000</v>
      </c>
      <c r="E17" s="41">
        <v>1023975.14</v>
      </c>
      <c r="F17" s="41">
        <v>985582.66</v>
      </c>
      <c r="G17" s="41">
        <v>594658.06000000006</v>
      </c>
      <c r="H17" s="41">
        <v>835593.64</v>
      </c>
      <c r="I17" s="41">
        <v>708653.43</v>
      </c>
      <c r="J17" s="41">
        <v>729261.26</v>
      </c>
      <c r="K17" s="41">
        <v>1045555.81</v>
      </c>
      <c r="L17" s="41">
        <v>500356.29</v>
      </c>
      <c r="M17" s="41">
        <v>789758.92</v>
      </c>
      <c r="N17" s="60">
        <f t="shared" ref="N11:N73" si="3">SUM(E17:L17)</f>
        <v>6423636.29</v>
      </c>
    </row>
    <row r="18" spans="1:14" ht="25.5" x14ac:dyDescent="0.25">
      <c r="A18" s="10" t="s">
        <v>18</v>
      </c>
      <c r="B18" s="11">
        <f>10200000</f>
        <v>10200000</v>
      </c>
      <c r="C18" s="11"/>
      <c r="D18" s="47">
        <v>16623217</v>
      </c>
      <c r="E18" s="41">
        <v>0</v>
      </c>
      <c r="F18" s="41">
        <v>0</v>
      </c>
      <c r="G18" s="41">
        <v>2399650</v>
      </c>
      <c r="H18" s="41">
        <v>608544</v>
      </c>
      <c r="I18" s="41">
        <v>498068.44</v>
      </c>
      <c r="J18" s="41">
        <v>1760.56</v>
      </c>
      <c r="K18" s="41">
        <v>15292.8</v>
      </c>
      <c r="L18" s="41">
        <v>1871635.01</v>
      </c>
      <c r="M18" s="41">
        <v>6055124</v>
      </c>
      <c r="N18" s="60">
        <f t="shared" si="3"/>
        <v>5394950.8099999996</v>
      </c>
    </row>
    <row r="19" spans="1:14" x14ac:dyDescent="0.25">
      <c r="A19" s="10" t="s">
        <v>19</v>
      </c>
      <c r="B19" s="11">
        <v>650000</v>
      </c>
      <c r="C19" s="11"/>
      <c r="D19" s="47">
        <v>650000</v>
      </c>
      <c r="E19" s="41">
        <v>0</v>
      </c>
      <c r="F19" s="41">
        <v>45435.199999999997</v>
      </c>
      <c r="G19" s="41">
        <v>25150</v>
      </c>
      <c r="H19" s="41">
        <v>23400</v>
      </c>
      <c r="I19" s="41">
        <v>101927</v>
      </c>
      <c r="J19" s="41">
        <v>0</v>
      </c>
      <c r="K19" s="41">
        <v>46467.5</v>
      </c>
      <c r="L19" s="41">
        <v>25932.5</v>
      </c>
      <c r="M19" s="41">
        <v>369608.6</v>
      </c>
      <c r="N19" s="60">
        <f t="shared" si="3"/>
        <v>268312.2</v>
      </c>
    </row>
    <row r="20" spans="1:14" x14ac:dyDescent="0.25">
      <c r="A20" s="10" t="s">
        <v>20</v>
      </c>
      <c r="B20" s="11">
        <f>650000</f>
        <v>650000</v>
      </c>
      <c r="C20" s="11"/>
      <c r="D20" s="47">
        <v>1240000</v>
      </c>
      <c r="E20" s="41">
        <v>0</v>
      </c>
      <c r="F20" s="41">
        <v>0</v>
      </c>
      <c r="G20" s="41">
        <v>556861.48</v>
      </c>
      <c r="H20" s="41">
        <v>0</v>
      </c>
      <c r="I20" s="41">
        <v>0</v>
      </c>
      <c r="J20" s="41">
        <v>32950</v>
      </c>
      <c r="K20" s="41">
        <v>2750</v>
      </c>
      <c r="L20" s="41">
        <v>0</v>
      </c>
      <c r="M20" s="41">
        <v>0</v>
      </c>
      <c r="N20" s="60">
        <f t="shared" si="3"/>
        <v>592561.48</v>
      </c>
    </row>
    <row r="21" spans="1:14" x14ac:dyDescent="0.25">
      <c r="A21" s="10" t="s">
        <v>21</v>
      </c>
      <c r="B21" s="11">
        <f>5300000</f>
        <v>5300000</v>
      </c>
      <c r="C21" s="11"/>
      <c r="D21" s="47">
        <v>6696840.5899999999</v>
      </c>
      <c r="E21" s="41">
        <v>0</v>
      </c>
      <c r="F21" s="41">
        <v>0</v>
      </c>
      <c r="G21" s="41">
        <v>204979.45</v>
      </c>
      <c r="H21" s="41">
        <v>942137.41</v>
      </c>
      <c r="I21" s="41">
        <v>1046057.01</v>
      </c>
      <c r="J21" s="41">
        <v>69988.160000000003</v>
      </c>
      <c r="K21" s="41">
        <v>389850.28</v>
      </c>
      <c r="L21" s="41">
        <v>741544.48</v>
      </c>
      <c r="M21" s="41">
        <v>68635.88</v>
      </c>
      <c r="N21" s="60">
        <f t="shared" si="3"/>
        <v>3394556.7900000005</v>
      </c>
    </row>
    <row r="22" spans="1:14" x14ac:dyDescent="0.25">
      <c r="A22" s="10" t="s">
        <v>22</v>
      </c>
      <c r="B22" s="11">
        <v>5000000</v>
      </c>
      <c r="C22" s="11"/>
      <c r="D22" s="47">
        <v>5500000</v>
      </c>
      <c r="E22" s="41">
        <v>861344.95</v>
      </c>
      <c r="F22" s="41">
        <v>503782.95</v>
      </c>
      <c r="G22" s="41">
        <v>0</v>
      </c>
      <c r="H22" s="41">
        <v>1308400.99</v>
      </c>
      <c r="I22" s="41">
        <v>1139809.8500000001</v>
      </c>
      <c r="J22" s="41">
        <v>2349621.61</v>
      </c>
      <c r="K22" s="41">
        <v>520635.2</v>
      </c>
      <c r="L22" s="41">
        <v>506363.87</v>
      </c>
      <c r="M22" s="41">
        <v>520010.13</v>
      </c>
      <c r="N22" s="60">
        <f t="shared" si="3"/>
        <v>7189959.4199999999</v>
      </c>
    </row>
    <row r="23" spans="1:14" ht="38.25" x14ac:dyDescent="0.25">
      <c r="A23" s="10" t="s">
        <v>23</v>
      </c>
      <c r="B23" s="11">
        <f>4150000</f>
        <v>4150000</v>
      </c>
      <c r="C23" s="11"/>
      <c r="D23" s="59">
        <v>7677223.71</v>
      </c>
      <c r="E23" s="41">
        <v>0</v>
      </c>
      <c r="F23" s="41">
        <v>0</v>
      </c>
      <c r="G23" s="41">
        <v>410276</v>
      </c>
      <c r="H23" s="41">
        <v>1143206.53</v>
      </c>
      <c r="I23" s="41">
        <v>265500</v>
      </c>
      <c r="J23" s="41">
        <v>-703924.38</v>
      </c>
      <c r="K23" s="41">
        <v>231374.8</v>
      </c>
      <c r="L23" s="41">
        <v>283144.92</v>
      </c>
      <c r="M23" s="41">
        <v>275124.86</v>
      </c>
      <c r="N23" s="60">
        <f t="shared" si="3"/>
        <v>1629577.8699999999</v>
      </c>
    </row>
    <row r="24" spans="1:14" ht="25.5" x14ac:dyDescent="0.25">
      <c r="A24" s="10" t="s">
        <v>24</v>
      </c>
      <c r="B24" s="11">
        <f>9350000</f>
        <v>9350000</v>
      </c>
      <c r="C24" s="11"/>
      <c r="D24" s="47">
        <v>30064155</v>
      </c>
      <c r="E24" s="41">
        <v>0</v>
      </c>
      <c r="F24" s="41">
        <v>0</v>
      </c>
      <c r="G24" s="41">
        <v>4095199.62</v>
      </c>
      <c r="H24" s="41">
        <v>1669025.51</v>
      </c>
      <c r="I24" s="41">
        <v>95511.4</v>
      </c>
      <c r="J24" s="41">
        <v>3538245.47</v>
      </c>
      <c r="K24" s="41">
        <v>515674.4</v>
      </c>
      <c r="L24" s="41">
        <v>54559.53</v>
      </c>
      <c r="M24" s="41">
        <v>1803208.73</v>
      </c>
      <c r="N24" s="60">
        <f t="shared" si="3"/>
        <v>9968215.9299999997</v>
      </c>
    </row>
    <row r="25" spans="1:14" x14ac:dyDescent="0.25">
      <c r="A25" s="10" t="s">
        <v>87</v>
      </c>
      <c r="B25" s="11">
        <v>11000000</v>
      </c>
      <c r="C25" s="11"/>
      <c r="D25" s="47">
        <v>14957198.35</v>
      </c>
      <c r="E25" s="41">
        <v>0</v>
      </c>
      <c r="F25" s="41">
        <v>0</v>
      </c>
      <c r="G25" s="41">
        <v>666672.91</v>
      </c>
      <c r="H25" s="41">
        <v>386691.2</v>
      </c>
      <c r="I25" s="41">
        <v>55755</v>
      </c>
      <c r="J25" s="41">
        <v>4083913.43</v>
      </c>
      <c r="K25" s="41">
        <v>328737.68</v>
      </c>
      <c r="L25" s="41">
        <v>2369312.5099999998</v>
      </c>
      <c r="M25" s="41">
        <v>15000</v>
      </c>
      <c r="N25" s="60">
        <f t="shared" si="3"/>
        <v>7891082.7299999995</v>
      </c>
    </row>
    <row r="26" spans="1:14" x14ac:dyDescent="0.25">
      <c r="A26" s="8" t="s">
        <v>25</v>
      </c>
      <c r="B26" s="27">
        <f>SUM(B27:B35)</f>
        <v>22517610</v>
      </c>
      <c r="C26" s="27"/>
      <c r="D26" s="54">
        <v>31399935.93</v>
      </c>
      <c r="E26" s="42">
        <f t="shared" ref="E26:L26" si="4">SUM(E27:E35)</f>
        <v>337700</v>
      </c>
      <c r="F26" s="42">
        <f t="shared" si="4"/>
        <v>30641.8</v>
      </c>
      <c r="G26" s="42">
        <f t="shared" si="4"/>
        <v>1644856.07</v>
      </c>
      <c r="H26" s="42">
        <f t="shared" si="4"/>
        <v>2426921.0700000003</v>
      </c>
      <c r="I26" s="42">
        <f t="shared" si="4"/>
        <v>1908757.1099999999</v>
      </c>
      <c r="J26" s="42">
        <f t="shared" si="4"/>
        <v>3128281.58</v>
      </c>
      <c r="K26" s="42">
        <f t="shared" si="4"/>
        <v>2615593.64</v>
      </c>
      <c r="L26" s="42">
        <f t="shared" si="4"/>
        <v>753016.58</v>
      </c>
      <c r="M26" s="42">
        <f t="shared" ref="M26" si="5">SUM(M27:M35)</f>
        <v>3394957.6</v>
      </c>
      <c r="N26" s="39">
        <f>SUM(E26:M26)</f>
        <v>16240725.450000001</v>
      </c>
    </row>
    <row r="27" spans="1:14" ht="25.5" x14ac:dyDescent="0.25">
      <c r="A27" s="10" t="s">
        <v>26</v>
      </c>
      <c r="B27" s="23">
        <f>625000</f>
        <v>625000</v>
      </c>
      <c r="C27" s="11"/>
      <c r="D27" s="47">
        <v>1007073.9199999999</v>
      </c>
      <c r="E27" s="41">
        <v>0</v>
      </c>
      <c r="F27" s="41">
        <v>0</v>
      </c>
      <c r="G27" s="41">
        <v>172669.34</v>
      </c>
      <c r="H27" s="41">
        <v>90763.01</v>
      </c>
      <c r="I27" s="41">
        <v>69150</v>
      </c>
      <c r="J27" s="41">
        <v>2471.89</v>
      </c>
      <c r="K27" s="41">
        <v>274387.5</v>
      </c>
      <c r="L27" s="41">
        <v>19440</v>
      </c>
      <c r="M27" s="41">
        <v>51220</v>
      </c>
      <c r="N27" s="60">
        <f>SUM(E27:M27)</f>
        <v>680101.74</v>
      </c>
    </row>
    <row r="28" spans="1:14" x14ac:dyDescent="0.25">
      <c r="A28" s="10" t="s">
        <v>27</v>
      </c>
      <c r="B28" s="23">
        <f>715000</f>
        <v>715000</v>
      </c>
      <c r="C28" s="11"/>
      <c r="D28" s="47">
        <v>1806148.57</v>
      </c>
      <c r="E28" s="41">
        <v>0</v>
      </c>
      <c r="F28" s="41">
        <v>0</v>
      </c>
      <c r="G28" s="41">
        <v>326081.2</v>
      </c>
      <c r="H28" s="41">
        <v>44250</v>
      </c>
      <c r="I28" s="41">
        <v>243375</v>
      </c>
      <c r="J28" s="41">
        <v>19435.3</v>
      </c>
      <c r="K28" s="41">
        <v>231752</v>
      </c>
      <c r="L28" s="41">
        <v>0</v>
      </c>
      <c r="M28" s="41">
        <v>0</v>
      </c>
      <c r="N28" s="60">
        <f t="shared" ref="N28:N35" si="6">SUM(E28:M28)</f>
        <v>864893.5</v>
      </c>
    </row>
    <row r="29" spans="1:14" x14ac:dyDescent="0.25">
      <c r="A29" s="10" t="s">
        <v>85</v>
      </c>
      <c r="B29" s="23">
        <f>5250000</f>
        <v>5250000</v>
      </c>
      <c r="C29" s="11"/>
      <c r="D29" s="47">
        <v>5753561.8300000001</v>
      </c>
      <c r="E29" s="41">
        <v>0</v>
      </c>
      <c r="F29" s="41">
        <v>0</v>
      </c>
      <c r="G29" s="41">
        <v>510914.93</v>
      </c>
      <c r="H29" s="41">
        <v>161267.29999999999</v>
      </c>
      <c r="I29" s="41">
        <v>31860</v>
      </c>
      <c r="J29" s="41">
        <v>243639.32</v>
      </c>
      <c r="K29" s="41">
        <v>1007867.5</v>
      </c>
      <c r="L29" s="41">
        <v>8905</v>
      </c>
      <c r="M29" s="41">
        <v>65608</v>
      </c>
      <c r="N29" s="60">
        <f t="shared" si="6"/>
        <v>2030062.05</v>
      </c>
    </row>
    <row r="30" spans="1:14" x14ac:dyDescent="0.25">
      <c r="A30" s="10" t="s">
        <v>28</v>
      </c>
      <c r="B30" s="23">
        <f>175000</f>
        <v>175000</v>
      </c>
      <c r="C30" s="11"/>
      <c r="D30" s="47">
        <v>225000</v>
      </c>
      <c r="E30" s="41"/>
      <c r="F30" s="41">
        <v>0</v>
      </c>
      <c r="G30" s="41">
        <v>0</v>
      </c>
      <c r="H30" s="41">
        <v>58631.9</v>
      </c>
      <c r="I30" s="41">
        <v>1085.5999999999999</v>
      </c>
      <c r="J30" s="41">
        <v>0</v>
      </c>
      <c r="K30" s="41">
        <v>0</v>
      </c>
      <c r="L30" s="41">
        <v>57644.6</v>
      </c>
      <c r="M30" s="41">
        <v>0</v>
      </c>
      <c r="N30" s="60">
        <f t="shared" si="6"/>
        <v>117362.1</v>
      </c>
    </row>
    <row r="31" spans="1:14" x14ac:dyDescent="0.25">
      <c r="A31" s="10" t="s">
        <v>86</v>
      </c>
      <c r="B31" s="23">
        <v>300000</v>
      </c>
      <c r="C31" s="11"/>
      <c r="D31" s="47">
        <v>300000</v>
      </c>
      <c r="E31" s="41">
        <v>0</v>
      </c>
      <c r="F31" s="41">
        <v>0</v>
      </c>
      <c r="G31" s="41">
        <v>0</v>
      </c>
      <c r="H31" s="41">
        <v>194822.72</v>
      </c>
      <c r="I31" s="41">
        <v>0</v>
      </c>
      <c r="J31" s="41">
        <v>29291.14</v>
      </c>
      <c r="K31" s="41">
        <v>69030</v>
      </c>
      <c r="L31" s="41">
        <v>0</v>
      </c>
      <c r="M31" s="41">
        <v>0</v>
      </c>
      <c r="N31" s="60">
        <f t="shared" si="6"/>
        <v>293143.86</v>
      </c>
    </row>
    <row r="32" spans="1:14" ht="25.5" x14ac:dyDescent="0.25">
      <c r="A32" s="10" t="s">
        <v>29</v>
      </c>
      <c r="B32" s="23">
        <v>450000</v>
      </c>
      <c r="C32" s="11"/>
      <c r="D32" s="47">
        <v>450915.68</v>
      </c>
      <c r="E32" s="41">
        <v>0</v>
      </c>
      <c r="F32" s="41">
        <v>0</v>
      </c>
      <c r="G32" s="41">
        <v>10620</v>
      </c>
      <c r="H32" s="41">
        <v>87953.2</v>
      </c>
      <c r="I32" s="41">
        <v>1416</v>
      </c>
      <c r="J32" s="41">
        <v>16411.73</v>
      </c>
      <c r="K32" s="41">
        <v>1770</v>
      </c>
      <c r="L32" s="41">
        <v>0</v>
      </c>
      <c r="M32" s="41">
        <v>41064</v>
      </c>
      <c r="N32" s="60">
        <f t="shared" si="6"/>
        <v>159234.93</v>
      </c>
    </row>
    <row r="33" spans="1:14" ht="24.75" customHeight="1" x14ac:dyDescent="0.25">
      <c r="A33" s="10" t="s">
        <v>30</v>
      </c>
      <c r="B33" s="23">
        <f>7485000</f>
        <v>7485000</v>
      </c>
      <c r="C33" s="11"/>
      <c r="D33" s="47">
        <v>12391451.26</v>
      </c>
      <c r="E33" s="41">
        <v>337700</v>
      </c>
      <c r="F33" s="41">
        <v>30641.8</v>
      </c>
      <c r="G33" s="41">
        <v>449121.5</v>
      </c>
      <c r="H33" s="41">
        <v>1213109.1599999999</v>
      </c>
      <c r="I33" s="41">
        <v>1330124.4099999999</v>
      </c>
      <c r="J33" s="41">
        <v>452792</v>
      </c>
      <c r="K33" s="41">
        <v>230.1</v>
      </c>
      <c r="L33" s="41">
        <v>533814.24</v>
      </c>
      <c r="M33" s="41">
        <v>1329673.8</v>
      </c>
      <c r="N33" s="60">
        <f t="shared" si="6"/>
        <v>5677207.0099999998</v>
      </c>
    </row>
    <row r="34" spans="1:14" ht="25.5" hidden="1" customHeight="1" x14ac:dyDescent="0.25">
      <c r="A34" s="10" t="s">
        <v>31</v>
      </c>
      <c r="B34" s="23"/>
      <c r="C34" s="11"/>
      <c r="D34" s="47"/>
      <c r="E34" s="41">
        <v>0</v>
      </c>
      <c r="F34" s="41">
        <v>0</v>
      </c>
      <c r="G34" s="41"/>
      <c r="H34" s="41"/>
      <c r="I34" s="41"/>
      <c r="J34" s="41"/>
      <c r="K34" s="41"/>
      <c r="L34" s="41"/>
      <c r="M34" s="41"/>
      <c r="N34" s="60">
        <f t="shared" si="6"/>
        <v>0</v>
      </c>
    </row>
    <row r="35" spans="1:14" ht="15.75" customHeight="1" x14ac:dyDescent="0.25">
      <c r="A35" s="10" t="s">
        <v>32</v>
      </c>
      <c r="B35" s="23">
        <f>7517610</f>
        <v>7517610</v>
      </c>
      <c r="C35" s="11"/>
      <c r="D35" s="47">
        <v>9465784.6699999999</v>
      </c>
      <c r="E35" s="41">
        <v>0</v>
      </c>
      <c r="F35" s="41">
        <v>0</v>
      </c>
      <c r="G35" s="41">
        <v>175449.1</v>
      </c>
      <c r="H35" s="41">
        <v>576123.78</v>
      </c>
      <c r="I35" s="41">
        <v>231746.1</v>
      </c>
      <c r="J35" s="41">
        <v>2364240.2000000002</v>
      </c>
      <c r="K35" s="41">
        <v>1030556.54</v>
      </c>
      <c r="L35" s="41">
        <v>133212.74</v>
      </c>
      <c r="M35" s="41">
        <v>1907391.8</v>
      </c>
      <c r="N35" s="60">
        <f t="shared" si="6"/>
        <v>6418720.2600000007</v>
      </c>
    </row>
    <row r="36" spans="1:14" x14ac:dyDescent="0.25">
      <c r="A36" s="8" t="s">
        <v>33</v>
      </c>
      <c r="B36" s="27">
        <f>SUM(B37:B43)</f>
        <v>1300000</v>
      </c>
      <c r="C36" s="27"/>
      <c r="D36" s="54">
        <v>1300000</v>
      </c>
      <c r="E36" s="42">
        <v>0</v>
      </c>
      <c r="F36" s="42">
        <v>0</v>
      </c>
      <c r="G36" s="42">
        <f t="shared" ref="G36:M36" si="7">SUM(G37:G42)</f>
        <v>834190.42</v>
      </c>
      <c r="H36" s="42">
        <f t="shared" si="7"/>
        <v>115156.84</v>
      </c>
      <c r="I36" s="42">
        <f t="shared" si="7"/>
        <v>0</v>
      </c>
      <c r="J36" s="42">
        <f t="shared" si="7"/>
        <v>45000</v>
      </c>
      <c r="K36" s="42">
        <f t="shared" si="7"/>
        <v>0</v>
      </c>
      <c r="L36" s="42">
        <f t="shared" si="7"/>
        <v>82761.42</v>
      </c>
      <c r="M36" s="42">
        <f t="shared" si="7"/>
        <v>0</v>
      </c>
      <c r="N36" s="39">
        <f t="shared" si="3"/>
        <v>1077108.68</v>
      </c>
    </row>
    <row r="37" spans="1:14" ht="25.5" x14ac:dyDescent="0.25">
      <c r="A37" s="10" t="s">
        <v>34</v>
      </c>
      <c r="B37" s="11">
        <v>300000</v>
      </c>
      <c r="C37" s="31"/>
      <c r="D37" s="47">
        <v>300000</v>
      </c>
      <c r="E37" s="41">
        <v>0</v>
      </c>
      <c r="F37" s="41">
        <v>0</v>
      </c>
      <c r="G37" s="41">
        <v>0</v>
      </c>
      <c r="H37" s="41">
        <v>90000</v>
      </c>
      <c r="I37" s="41">
        <v>0</v>
      </c>
      <c r="J37" s="41">
        <v>45000</v>
      </c>
      <c r="K37" s="41">
        <v>0</v>
      </c>
      <c r="L37" s="41">
        <v>82761.42</v>
      </c>
      <c r="M37" s="41">
        <v>0</v>
      </c>
      <c r="N37" s="60">
        <f t="shared" si="3"/>
        <v>217761.41999999998</v>
      </c>
    </row>
    <row r="38" spans="1:14" ht="25.5" hidden="1" customHeight="1" x14ac:dyDescent="0.25">
      <c r="A38" s="10" t="s">
        <v>35</v>
      </c>
      <c r="B38" s="24">
        <v>0</v>
      </c>
      <c r="C38" s="24"/>
      <c r="D38" s="41">
        <v>0</v>
      </c>
      <c r="E38" s="41">
        <f t="shared" ref="E38:F41" ca="1" si="8">SUM(N38+O38+P38+Q38+R38+S38+T38+U38+V38+W38+X38+Y38)</f>
        <v>0</v>
      </c>
      <c r="F38" s="41">
        <f t="shared" si="8"/>
        <v>0</v>
      </c>
      <c r="G38" s="41"/>
      <c r="H38" s="41"/>
      <c r="I38" s="41"/>
      <c r="J38" s="41"/>
      <c r="K38" s="41"/>
      <c r="L38" s="41"/>
      <c r="M38" s="41"/>
      <c r="N38" s="60">
        <f t="shared" ca="1" si="3"/>
        <v>127609793.23000002</v>
      </c>
    </row>
    <row r="39" spans="1:14" ht="25.5" hidden="1" customHeight="1" x14ac:dyDescent="0.25">
      <c r="A39" s="10" t="s">
        <v>36</v>
      </c>
      <c r="B39" s="24">
        <v>0</v>
      </c>
      <c r="C39" s="24"/>
      <c r="D39" s="41">
        <v>0</v>
      </c>
      <c r="E39" s="41">
        <f t="shared" ca="1" si="8"/>
        <v>0</v>
      </c>
      <c r="F39" s="41">
        <f t="shared" si="8"/>
        <v>0</v>
      </c>
      <c r="G39" s="41"/>
      <c r="H39" s="41"/>
      <c r="I39" s="41"/>
      <c r="J39" s="41"/>
      <c r="K39" s="41"/>
      <c r="L39" s="41"/>
      <c r="M39" s="41"/>
      <c r="N39" s="60">
        <f t="shared" ca="1" si="3"/>
        <v>127609793.23000002</v>
      </c>
    </row>
    <row r="40" spans="1:14" ht="25.5" hidden="1" customHeight="1" x14ac:dyDescent="0.25">
      <c r="A40" s="10" t="s">
        <v>37</v>
      </c>
      <c r="B40" s="24">
        <v>0</v>
      </c>
      <c r="C40" s="24"/>
      <c r="D40" s="41">
        <v>0</v>
      </c>
      <c r="E40" s="41">
        <f t="shared" ca="1" si="8"/>
        <v>0</v>
      </c>
      <c r="F40" s="41">
        <f t="shared" si="8"/>
        <v>0</v>
      </c>
      <c r="G40" s="41"/>
      <c r="H40" s="41"/>
      <c r="I40" s="41"/>
      <c r="J40" s="41"/>
      <c r="K40" s="41"/>
      <c r="L40" s="41"/>
      <c r="M40" s="41"/>
      <c r="N40" s="60">
        <f t="shared" ca="1" si="3"/>
        <v>127609793.23000002</v>
      </c>
    </row>
    <row r="41" spans="1:14" ht="25.5" hidden="1" customHeight="1" x14ac:dyDescent="0.25">
      <c r="A41" s="10" t="s">
        <v>38</v>
      </c>
      <c r="B41" s="24">
        <v>0</v>
      </c>
      <c r="C41" s="24"/>
      <c r="D41" s="41">
        <v>0</v>
      </c>
      <c r="E41" s="41">
        <f t="shared" ca="1" si="8"/>
        <v>0</v>
      </c>
      <c r="F41" s="41">
        <f t="shared" si="8"/>
        <v>0</v>
      </c>
      <c r="G41" s="41"/>
      <c r="H41" s="41"/>
      <c r="I41" s="41"/>
      <c r="J41" s="41"/>
      <c r="K41" s="41"/>
      <c r="L41" s="41"/>
      <c r="M41" s="41"/>
      <c r="N41" s="60">
        <f t="shared" ca="1" si="3"/>
        <v>127609793.23000002</v>
      </c>
    </row>
    <row r="42" spans="1:14" ht="25.5" x14ac:dyDescent="0.25">
      <c r="A42" s="10" t="s">
        <v>39</v>
      </c>
      <c r="B42" s="11">
        <v>1000000</v>
      </c>
      <c r="C42" s="11"/>
      <c r="D42" s="41">
        <v>1000000</v>
      </c>
      <c r="E42" s="41">
        <v>0</v>
      </c>
      <c r="F42" s="41">
        <v>0</v>
      </c>
      <c r="G42" s="41">
        <v>834190.42</v>
      </c>
      <c r="H42" s="41">
        <v>25156.84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60">
        <f t="shared" si="3"/>
        <v>859347.26</v>
      </c>
    </row>
    <row r="43" spans="1:14" ht="25.5" hidden="1" customHeight="1" x14ac:dyDescent="0.25">
      <c r="A43" s="10" t="s">
        <v>40</v>
      </c>
      <c r="B43" s="24">
        <v>0</v>
      </c>
      <c r="C43" s="31"/>
      <c r="D43" s="41">
        <v>0</v>
      </c>
      <c r="E43" s="41">
        <f t="shared" ref="E43:F51" ca="1" si="9">SUM(N43+O43+P43+Q43+R43+S43+T43+U43+V43+W43+X43+Y43)</f>
        <v>0</v>
      </c>
      <c r="F43" s="41">
        <f t="shared" si="9"/>
        <v>0</v>
      </c>
      <c r="G43" s="41"/>
      <c r="H43" s="41"/>
      <c r="I43" s="41"/>
      <c r="J43" s="41"/>
      <c r="K43" s="41"/>
      <c r="L43" s="41"/>
      <c r="M43" s="41"/>
      <c r="N43" s="60">
        <f t="shared" ca="1" si="3"/>
        <v>127609793.23000002</v>
      </c>
    </row>
    <row r="44" spans="1:14" ht="25.5" hidden="1" customHeight="1" x14ac:dyDescent="0.25">
      <c r="A44" s="13" t="s">
        <v>41</v>
      </c>
      <c r="B44" s="25">
        <f>SUM(B45:B51)</f>
        <v>0</v>
      </c>
      <c r="C44" s="25"/>
      <c r="D44" s="42"/>
      <c r="E44" s="42">
        <f t="shared" ca="1" si="9"/>
        <v>0</v>
      </c>
      <c r="F44" s="42">
        <f t="shared" si="9"/>
        <v>0</v>
      </c>
      <c r="G44" s="42"/>
      <c r="H44" s="42"/>
      <c r="I44" s="42"/>
      <c r="J44" s="42"/>
      <c r="K44" s="42"/>
      <c r="L44" s="42"/>
      <c r="M44" s="42"/>
      <c r="N44" s="60">
        <f t="shared" ca="1" si="3"/>
        <v>127609793.23000002</v>
      </c>
    </row>
    <row r="45" spans="1:14" ht="15" hidden="1" customHeight="1" x14ac:dyDescent="0.25">
      <c r="A45" s="10" t="s">
        <v>42</v>
      </c>
      <c r="B45" s="24">
        <v>0</v>
      </c>
      <c r="C45" s="24"/>
      <c r="D45" s="41"/>
      <c r="E45" s="41">
        <f t="shared" ca="1" si="9"/>
        <v>0</v>
      </c>
      <c r="F45" s="41">
        <f t="shared" si="9"/>
        <v>0</v>
      </c>
      <c r="G45" s="41"/>
      <c r="H45" s="41"/>
      <c r="I45" s="41"/>
      <c r="J45" s="41"/>
      <c r="K45" s="41"/>
      <c r="L45" s="41"/>
      <c r="M45" s="41"/>
      <c r="N45" s="60">
        <f t="shared" ca="1" si="3"/>
        <v>127609793.23000002</v>
      </c>
    </row>
    <row r="46" spans="1:14" ht="25.5" hidden="1" customHeight="1" x14ac:dyDescent="0.25">
      <c r="A46" s="10" t="s">
        <v>43</v>
      </c>
      <c r="B46" s="24">
        <v>0</v>
      </c>
      <c r="C46" s="24"/>
      <c r="D46" s="41"/>
      <c r="E46" s="41">
        <f t="shared" ca="1" si="9"/>
        <v>0</v>
      </c>
      <c r="F46" s="41">
        <f t="shared" si="9"/>
        <v>0</v>
      </c>
      <c r="G46" s="41"/>
      <c r="H46" s="41"/>
      <c r="I46" s="41"/>
      <c r="J46" s="41"/>
      <c r="K46" s="41"/>
      <c r="L46" s="41"/>
      <c r="M46" s="41"/>
      <c r="N46" s="60">
        <f t="shared" ca="1" si="3"/>
        <v>127609793.23000002</v>
      </c>
    </row>
    <row r="47" spans="1:14" ht="25.5" hidden="1" customHeight="1" x14ac:dyDescent="0.25">
      <c r="A47" s="10" t="s">
        <v>44</v>
      </c>
      <c r="B47" s="24">
        <v>0</v>
      </c>
      <c r="C47" s="24"/>
      <c r="D47" s="41"/>
      <c r="E47" s="41">
        <f t="shared" ca="1" si="9"/>
        <v>0</v>
      </c>
      <c r="F47" s="41">
        <f t="shared" si="9"/>
        <v>0</v>
      </c>
      <c r="G47" s="41"/>
      <c r="H47" s="41"/>
      <c r="I47" s="41"/>
      <c r="J47" s="41"/>
      <c r="K47" s="41"/>
      <c r="L47" s="41"/>
      <c r="M47" s="41"/>
      <c r="N47" s="60">
        <f t="shared" ca="1" si="3"/>
        <v>127609793.23000002</v>
      </c>
    </row>
    <row r="48" spans="1:14" ht="25.5" hidden="1" customHeight="1" x14ac:dyDescent="0.25">
      <c r="A48" s="10" t="s">
        <v>45</v>
      </c>
      <c r="B48" s="24">
        <v>0</v>
      </c>
      <c r="C48" s="24"/>
      <c r="D48" s="41"/>
      <c r="E48" s="41">
        <f t="shared" ca="1" si="9"/>
        <v>0</v>
      </c>
      <c r="F48" s="41">
        <f t="shared" si="9"/>
        <v>0</v>
      </c>
      <c r="G48" s="41"/>
      <c r="H48" s="41"/>
      <c r="I48" s="41"/>
      <c r="J48" s="41"/>
      <c r="K48" s="41"/>
      <c r="L48" s="41"/>
      <c r="M48" s="41"/>
      <c r="N48" s="60">
        <f t="shared" ca="1" si="3"/>
        <v>127609793.23000002</v>
      </c>
    </row>
    <row r="49" spans="1:14" ht="25.5" hidden="1" customHeight="1" x14ac:dyDescent="0.25">
      <c r="A49" s="10" t="s">
        <v>46</v>
      </c>
      <c r="B49" s="24">
        <v>0</v>
      </c>
      <c r="C49" s="24"/>
      <c r="D49" s="41"/>
      <c r="E49" s="41">
        <f t="shared" ca="1" si="9"/>
        <v>0</v>
      </c>
      <c r="F49" s="41">
        <f t="shared" si="9"/>
        <v>0</v>
      </c>
      <c r="G49" s="41"/>
      <c r="H49" s="41"/>
      <c r="I49" s="41"/>
      <c r="J49" s="41"/>
      <c r="K49" s="41"/>
      <c r="L49" s="41"/>
      <c r="M49" s="41"/>
      <c r="N49" s="60">
        <f t="shared" ca="1" si="3"/>
        <v>127609793.23000002</v>
      </c>
    </row>
    <row r="50" spans="1:14" ht="25.5" hidden="1" customHeight="1" x14ac:dyDescent="0.25">
      <c r="A50" s="10" t="s">
        <v>47</v>
      </c>
      <c r="B50" s="24">
        <v>0</v>
      </c>
      <c r="C50" s="24"/>
      <c r="D50" s="41"/>
      <c r="E50" s="41">
        <f t="shared" ca="1" si="9"/>
        <v>0</v>
      </c>
      <c r="F50" s="41">
        <f t="shared" si="9"/>
        <v>0</v>
      </c>
      <c r="G50" s="41"/>
      <c r="H50" s="41"/>
      <c r="I50" s="41"/>
      <c r="J50" s="41"/>
      <c r="K50" s="41"/>
      <c r="L50" s="41"/>
      <c r="M50" s="41"/>
      <c r="N50" s="60">
        <f t="shared" ca="1" si="3"/>
        <v>127609793.23000002</v>
      </c>
    </row>
    <row r="51" spans="1:14" ht="25.5" hidden="1" customHeight="1" x14ac:dyDescent="0.25">
      <c r="A51" s="10" t="s">
        <v>48</v>
      </c>
      <c r="B51" s="24">
        <v>0</v>
      </c>
      <c r="C51" s="24"/>
      <c r="D51" s="41"/>
      <c r="E51" s="41">
        <f t="shared" ca="1" si="9"/>
        <v>0</v>
      </c>
      <c r="F51" s="41">
        <f t="shared" si="9"/>
        <v>0</v>
      </c>
      <c r="G51" s="41"/>
      <c r="H51" s="41"/>
      <c r="I51" s="41"/>
      <c r="J51" s="41"/>
      <c r="K51" s="41"/>
      <c r="L51" s="41"/>
      <c r="M51" s="41"/>
      <c r="N51" s="60">
        <f t="shared" ca="1" si="3"/>
        <v>127609793.23000002</v>
      </c>
    </row>
    <row r="52" spans="1:14" ht="30" x14ac:dyDescent="0.25">
      <c r="A52" s="8" t="s">
        <v>49</v>
      </c>
      <c r="B52" s="28">
        <f>SUM(B53:B61)</f>
        <v>10000000</v>
      </c>
      <c r="C52" s="28"/>
      <c r="D52" s="58">
        <v>49222796.259999998</v>
      </c>
      <c r="E52" s="42">
        <f t="shared" ref="E52:J52" si="10">SUM(E53:E61)</f>
        <v>0</v>
      </c>
      <c r="F52" s="42">
        <f t="shared" si="10"/>
        <v>0</v>
      </c>
      <c r="G52" s="42">
        <f t="shared" si="10"/>
        <v>1114823.69</v>
      </c>
      <c r="H52" s="42">
        <f t="shared" si="10"/>
        <v>1710773.55</v>
      </c>
      <c r="I52" s="42">
        <f t="shared" si="10"/>
        <v>16724.310000000001</v>
      </c>
      <c r="J52" s="42">
        <f t="shared" si="10"/>
        <v>180446.38</v>
      </c>
      <c r="K52" s="42">
        <f>SUM(K53:K61)</f>
        <v>2531733.5499999998</v>
      </c>
      <c r="L52" s="42">
        <f>SUM(L53:L61)</f>
        <v>3255598.89</v>
      </c>
      <c r="M52" s="42">
        <f>SUM(M53:M61)</f>
        <v>5699632.4700000007</v>
      </c>
      <c r="N52" s="39">
        <f>SUM(E52:M52)</f>
        <v>14509732.840000002</v>
      </c>
    </row>
    <row r="53" spans="1:14" x14ac:dyDescent="0.25">
      <c r="A53" s="10" t="s">
        <v>50</v>
      </c>
      <c r="B53" s="23">
        <f>500000</f>
        <v>500000</v>
      </c>
      <c r="C53" s="23"/>
      <c r="D53" s="47">
        <v>21923563.620000001</v>
      </c>
      <c r="E53" s="41">
        <v>0</v>
      </c>
      <c r="F53" s="41">
        <v>0</v>
      </c>
      <c r="G53" s="41">
        <v>870976.88</v>
      </c>
      <c r="H53" s="41">
        <v>1111633.94</v>
      </c>
      <c r="I53" s="41">
        <v>0</v>
      </c>
      <c r="J53" s="41">
        <v>79202.38</v>
      </c>
      <c r="K53" s="41">
        <v>820733.55</v>
      </c>
      <c r="L53" s="41">
        <v>1598771.79</v>
      </c>
      <c r="M53" s="41">
        <v>569224.06000000006</v>
      </c>
      <c r="N53" s="60">
        <f>SUM(E53:M53)</f>
        <v>5050542.5999999996</v>
      </c>
    </row>
    <row r="54" spans="1:14" ht="25.5" x14ac:dyDescent="0.25">
      <c r="A54" s="10" t="s">
        <v>51</v>
      </c>
      <c r="B54" s="23">
        <v>0</v>
      </c>
      <c r="C54" s="33"/>
      <c r="D54" s="47">
        <v>2000000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101244</v>
      </c>
      <c r="K54" s="41">
        <v>1711000</v>
      </c>
      <c r="L54" s="41">
        <v>0</v>
      </c>
      <c r="M54" s="41">
        <v>0</v>
      </c>
      <c r="N54" s="60">
        <f t="shared" ref="N54:N57" si="11">SUM(E54:M54)</f>
        <v>1812244</v>
      </c>
    </row>
    <row r="55" spans="1:14" ht="25.5" x14ac:dyDescent="0.25">
      <c r="A55" s="10" t="s">
        <v>52</v>
      </c>
      <c r="B55" s="23">
        <v>0</v>
      </c>
      <c r="C55" s="23"/>
      <c r="D55" s="47">
        <v>200000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62540</v>
      </c>
      <c r="N55" s="60">
        <f t="shared" si="11"/>
        <v>62540</v>
      </c>
    </row>
    <row r="56" spans="1:14" ht="25.5" x14ac:dyDescent="0.25">
      <c r="A56" s="10" t="s">
        <v>53</v>
      </c>
      <c r="B56" s="23">
        <v>0</v>
      </c>
      <c r="C56" s="23"/>
      <c r="D56" s="47">
        <v>2415160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60">
        <f t="shared" si="3"/>
        <v>0</v>
      </c>
    </row>
    <row r="57" spans="1:14" ht="25.5" x14ac:dyDescent="0.25">
      <c r="A57" s="10" t="s">
        <v>54</v>
      </c>
      <c r="B57" s="23">
        <f>500000</f>
        <v>500000</v>
      </c>
      <c r="C57" s="23"/>
      <c r="D57" s="47">
        <v>12222569.289999999</v>
      </c>
      <c r="E57" s="41">
        <v>0</v>
      </c>
      <c r="F57" s="41">
        <v>0</v>
      </c>
      <c r="G57" s="41">
        <v>0</v>
      </c>
      <c r="H57" s="41">
        <v>0</v>
      </c>
      <c r="I57" s="41">
        <v>16724.310000000001</v>
      </c>
      <c r="J57" s="41">
        <v>0</v>
      </c>
      <c r="K57" s="41">
        <v>0</v>
      </c>
      <c r="L57" s="41">
        <v>0</v>
      </c>
      <c r="M57" s="41">
        <v>5067868.41</v>
      </c>
      <c r="N57" s="60">
        <f>SUM(E57:M57)</f>
        <v>5084592.72</v>
      </c>
    </row>
    <row r="58" spans="1:14" ht="18.75" customHeight="1" x14ac:dyDescent="0.25">
      <c r="A58" s="10" t="s">
        <v>55</v>
      </c>
      <c r="B58" s="23">
        <v>0</v>
      </c>
      <c r="C58" s="23"/>
      <c r="D58" s="47">
        <v>1461503.35</v>
      </c>
      <c r="E58" s="41">
        <v>0</v>
      </c>
      <c r="F58" s="41">
        <v>0</v>
      </c>
      <c r="G58" s="41">
        <v>0</v>
      </c>
      <c r="H58" s="41">
        <v>461503.35</v>
      </c>
      <c r="I58" s="41">
        <v>0</v>
      </c>
      <c r="J58" s="41">
        <v>0</v>
      </c>
      <c r="K58" s="41">
        <v>0</v>
      </c>
      <c r="L58" s="41">
        <v>1000000</v>
      </c>
      <c r="M58" s="41">
        <v>0</v>
      </c>
      <c r="N58" s="60">
        <f t="shared" ref="N58:N61" si="12">SUM(E58:M58)</f>
        <v>1461503.35</v>
      </c>
    </row>
    <row r="59" spans="1:14" ht="15" hidden="1" customHeight="1" x14ac:dyDescent="0.25">
      <c r="A59" s="10" t="s">
        <v>56</v>
      </c>
      <c r="B59" s="23">
        <v>0</v>
      </c>
      <c r="C59" s="23"/>
      <c r="D59" s="41"/>
      <c r="E59" s="41">
        <v>0</v>
      </c>
      <c r="F59" s="41">
        <v>0</v>
      </c>
      <c r="G59" s="41"/>
      <c r="H59" s="41"/>
      <c r="I59" s="41"/>
      <c r="J59" s="41"/>
      <c r="K59" s="41"/>
      <c r="L59" s="41"/>
      <c r="M59" s="41"/>
      <c r="N59" s="60">
        <f t="shared" si="12"/>
        <v>0</v>
      </c>
    </row>
    <row r="60" spans="1:14" x14ac:dyDescent="0.25">
      <c r="A60" s="10" t="s">
        <v>57</v>
      </c>
      <c r="B60" s="23">
        <v>0</v>
      </c>
      <c r="C60" s="23"/>
      <c r="D60" s="47">
        <v>0</v>
      </c>
      <c r="E60" s="41">
        <v>0</v>
      </c>
      <c r="F60" s="41">
        <v>0</v>
      </c>
      <c r="G60" s="41">
        <v>243846.81</v>
      </c>
      <c r="H60" s="41">
        <v>137636.26</v>
      </c>
      <c r="I60" s="41">
        <v>0</v>
      </c>
      <c r="J60" s="41">
        <v>0</v>
      </c>
      <c r="K60" s="41">
        <v>0</v>
      </c>
      <c r="L60" s="41">
        <v>656827.1</v>
      </c>
      <c r="M60" s="41">
        <v>0</v>
      </c>
      <c r="N60" s="60">
        <f t="shared" si="12"/>
        <v>1038310.1699999999</v>
      </c>
    </row>
    <row r="61" spans="1:14" ht="25.5" x14ac:dyDescent="0.25">
      <c r="A61" s="10" t="s">
        <v>58</v>
      </c>
      <c r="B61" s="23">
        <v>9000000</v>
      </c>
      <c r="C61" s="23"/>
      <c r="D61" s="47">
        <v>9000000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60">
        <f t="shared" si="12"/>
        <v>0</v>
      </c>
    </row>
    <row r="62" spans="1:14" x14ac:dyDescent="0.25">
      <c r="A62" s="8" t="s">
        <v>59</v>
      </c>
      <c r="B62" s="28">
        <f>SUM(B63:B66)</f>
        <v>10000000</v>
      </c>
      <c r="C62" s="12"/>
      <c r="D62" s="42">
        <v>53117961.579999998</v>
      </c>
      <c r="E62" s="42">
        <f t="shared" ref="E62:J62" si="13">SUM(E63:E66)</f>
        <v>0</v>
      </c>
      <c r="F62" s="42">
        <f t="shared" si="13"/>
        <v>0</v>
      </c>
      <c r="G62" s="42">
        <f t="shared" si="13"/>
        <v>754463.08</v>
      </c>
      <c r="H62" s="42">
        <f t="shared" si="13"/>
        <v>5602906.71</v>
      </c>
      <c r="I62" s="42">
        <f t="shared" si="13"/>
        <v>1551153.02</v>
      </c>
      <c r="J62" s="42">
        <f t="shared" si="13"/>
        <v>0</v>
      </c>
      <c r="K62" s="42">
        <f>SUM(K63:K66)</f>
        <v>0</v>
      </c>
      <c r="L62" s="42">
        <f>SUM(L63:L66)</f>
        <v>1130848.71</v>
      </c>
      <c r="M62" s="42">
        <f>SUM(M63:M66)</f>
        <v>2378596.0099999998</v>
      </c>
      <c r="N62" s="39">
        <f>SUM(E62:M62)</f>
        <v>11417967.529999999</v>
      </c>
    </row>
    <row r="63" spans="1:14" x14ac:dyDescent="0.25">
      <c r="A63" s="10" t="s">
        <v>60</v>
      </c>
      <c r="B63" s="23">
        <f>10000000</f>
        <v>10000000</v>
      </c>
      <c r="C63" s="26"/>
      <c r="D63" s="47">
        <v>53117961.579999998</v>
      </c>
      <c r="E63" s="41">
        <v>0</v>
      </c>
      <c r="F63" s="41">
        <v>0</v>
      </c>
      <c r="G63" s="41">
        <v>754463.08</v>
      </c>
      <c r="H63" s="41">
        <v>5602906.71</v>
      </c>
      <c r="I63" s="41">
        <v>1551153.02</v>
      </c>
      <c r="J63" s="41">
        <v>0</v>
      </c>
      <c r="K63" s="41"/>
      <c r="L63" s="41">
        <v>1130848.71</v>
      </c>
      <c r="M63" s="41">
        <v>2378596.0099999998</v>
      </c>
      <c r="N63" s="60">
        <f>SUM(E63:M63)</f>
        <v>11417967.529999999</v>
      </c>
    </row>
    <row r="64" spans="1:14" x14ac:dyDescent="0.25">
      <c r="A64" s="10" t="s">
        <v>61</v>
      </c>
      <c r="B64" s="24">
        <v>0</v>
      </c>
      <c r="C64" s="24"/>
      <c r="D64" s="47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60">
        <f t="shared" si="3"/>
        <v>0</v>
      </c>
    </row>
    <row r="65" spans="1:14" ht="25.5" x14ac:dyDescent="0.25">
      <c r="A65" s="10" t="s">
        <v>62</v>
      </c>
      <c r="B65" s="24">
        <v>0</v>
      </c>
      <c r="C65" s="24"/>
      <c r="D65" s="41">
        <v>0</v>
      </c>
      <c r="E65" s="41">
        <v>0</v>
      </c>
      <c r="F65" s="41">
        <f t="shared" ref="F65:F73" si="14">SUM(O65+P65+Q65+R65+S65+T65+U65+V65+W65+X65+Y65+Z65)</f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60">
        <f t="shared" si="3"/>
        <v>0</v>
      </c>
    </row>
    <row r="66" spans="1:14" ht="38.25" x14ac:dyDescent="0.25">
      <c r="A66" s="10" t="s">
        <v>63</v>
      </c>
      <c r="B66" s="24">
        <v>0</v>
      </c>
      <c r="C66" s="24"/>
      <c r="D66" s="41">
        <v>0</v>
      </c>
      <c r="E66" s="41">
        <v>0</v>
      </c>
      <c r="F66" s="41">
        <f t="shared" si="14"/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60">
        <f t="shared" si="3"/>
        <v>0</v>
      </c>
    </row>
    <row r="67" spans="1:14" ht="30" x14ac:dyDescent="0.25">
      <c r="A67" s="13" t="s">
        <v>64</v>
      </c>
      <c r="B67" s="29">
        <f>SUM(B68:B69)</f>
        <v>0</v>
      </c>
      <c r="C67" s="29"/>
      <c r="D67" s="42">
        <v>0</v>
      </c>
      <c r="E67" s="42">
        <v>0</v>
      </c>
      <c r="F67" s="42">
        <f t="shared" si="14"/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39">
        <f t="shared" si="3"/>
        <v>0</v>
      </c>
    </row>
    <row r="68" spans="1:14" x14ac:dyDescent="0.25">
      <c r="A68" s="10" t="s">
        <v>65</v>
      </c>
      <c r="B68" s="24">
        <v>0</v>
      </c>
      <c r="C68" s="24"/>
      <c r="D68" s="41">
        <v>0</v>
      </c>
      <c r="E68" s="41">
        <v>0</v>
      </c>
      <c r="F68" s="41">
        <f t="shared" si="14"/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60">
        <f t="shared" si="3"/>
        <v>0</v>
      </c>
    </row>
    <row r="69" spans="1:14" ht="25.5" x14ac:dyDescent="0.25">
      <c r="A69" s="10" t="s">
        <v>66</v>
      </c>
      <c r="B69" s="24">
        <v>0</v>
      </c>
      <c r="C69" s="24"/>
      <c r="D69" s="41">
        <v>0</v>
      </c>
      <c r="E69" s="41">
        <v>0</v>
      </c>
      <c r="F69" s="41">
        <f t="shared" si="14"/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60">
        <f t="shared" si="3"/>
        <v>0</v>
      </c>
    </row>
    <row r="70" spans="1:14" x14ac:dyDescent="0.25">
      <c r="A70" s="13" t="s">
        <v>67</v>
      </c>
      <c r="B70" s="29">
        <f>SUM(B71:B73)</f>
        <v>0</v>
      </c>
      <c r="C70" s="29"/>
      <c r="D70" s="42">
        <v>0</v>
      </c>
      <c r="E70" s="42">
        <v>0</v>
      </c>
      <c r="F70" s="42">
        <f t="shared" si="14"/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39">
        <f t="shared" si="3"/>
        <v>0</v>
      </c>
    </row>
    <row r="71" spans="1:14" x14ac:dyDescent="0.25">
      <c r="A71" s="10" t="s">
        <v>68</v>
      </c>
      <c r="B71" s="24">
        <v>0</v>
      </c>
      <c r="C71" s="24"/>
      <c r="D71" s="41">
        <v>0</v>
      </c>
      <c r="E71" s="41">
        <v>0</v>
      </c>
      <c r="F71" s="41">
        <f t="shared" si="14"/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60">
        <f t="shared" si="3"/>
        <v>0</v>
      </c>
    </row>
    <row r="72" spans="1:14" x14ac:dyDescent="0.25">
      <c r="A72" s="10" t="s">
        <v>69</v>
      </c>
      <c r="B72" s="24">
        <v>0</v>
      </c>
      <c r="C72" s="24"/>
      <c r="D72" s="41">
        <v>0</v>
      </c>
      <c r="E72" s="41">
        <v>0</v>
      </c>
      <c r="F72" s="41">
        <f t="shared" si="14"/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60">
        <f t="shared" si="3"/>
        <v>0</v>
      </c>
    </row>
    <row r="73" spans="1:14" ht="25.5" x14ac:dyDescent="0.25">
      <c r="A73" s="10" t="s">
        <v>70</v>
      </c>
      <c r="B73" s="24">
        <v>0</v>
      </c>
      <c r="C73" s="24"/>
      <c r="D73" s="41">
        <v>0</v>
      </c>
      <c r="E73" s="41">
        <v>0</v>
      </c>
      <c r="F73" s="41">
        <f t="shared" si="14"/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60">
        <f t="shared" si="3"/>
        <v>0</v>
      </c>
    </row>
    <row r="74" spans="1:14" x14ac:dyDescent="0.25">
      <c r="A74" s="14"/>
      <c r="B74" s="14"/>
      <c r="C74" s="32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</row>
    <row r="75" spans="1:14" x14ac:dyDescent="0.25">
      <c r="A75" s="15" t="s">
        <v>71</v>
      </c>
      <c r="B75" s="30">
        <f>+B62+B52+B36+B26+B16+B10</f>
        <v>371707511</v>
      </c>
      <c r="C75" s="30"/>
      <c r="D75" s="57">
        <v>501106720.31</v>
      </c>
      <c r="E75" s="30">
        <f>+E10+E16+E26+E52</f>
        <v>18520577.200000003</v>
      </c>
      <c r="F75" s="30">
        <f>+F10+F16+F26+F52</f>
        <v>17928965.420000002</v>
      </c>
      <c r="G75" s="30">
        <f t="shared" ref="G75:L75" si="15">+G10+G16+G26+G52+G36+G62</f>
        <v>30348350.98</v>
      </c>
      <c r="H75" s="30">
        <f t="shared" si="15"/>
        <v>32897752.010000002</v>
      </c>
      <c r="I75" s="30">
        <f t="shared" si="15"/>
        <v>36119277.750000007</v>
      </c>
      <c r="J75" s="30">
        <f t="shared" si="15"/>
        <v>29888830.539999995</v>
      </c>
      <c r="K75" s="30">
        <f t="shared" si="15"/>
        <v>24856166.560000002</v>
      </c>
      <c r="L75" s="30">
        <f t="shared" si="15"/>
        <v>29103930.350000001</v>
      </c>
      <c r="M75" s="30">
        <f t="shared" ref="M75" si="16">+M10+M16+M26+M52+M36+M62</f>
        <v>37700242.049999997</v>
      </c>
      <c r="N75" s="30">
        <f>+N10+N16+N26+N36+N52+N62</f>
        <v>257364092.85999998</v>
      </c>
    </row>
    <row r="76" spans="1:14" ht="9" customHeight="1" x14ac:dyDescent="0.25">
      <c r="A76" s="16"/>
      <c r="B76" s="16"/>
      <c r="C76" s="16"/>
      <c r="D76" s="47"/>
      <c r="N76" s="40"/>
    </row>
    <row r="77" spans="1:14" x14ac:dyDescent="0.25">
      <c r="A77" s="6" t="s">
        <v>72</v>
      </c>
      <c r="B77" s="6"/>
      <c r="C77" s="6"/>
      <c r="D77" s="56"/>
      <c r="E77" s="44"/>
      <c r="F77" s="44"/>
      <c r="G77" s="44"/>
      <c r="H77" s="44"/>
      <c r="I77" s="44"/>
      <c r="J77" s="44"/>
      <c r="K77" s="44"/>
      <c r="L77" s="44"/>
      <c r="M77" s="44"/>
      <c r="N77" s="44"/>
    </row>
    <row r="78" spans="1:14" x14ac:dyDescent="0.25">
      <c r="A78" s="8" t="s">
        <v>73</v>
      </c>
      <c r="B78" s="12">
        <v>0</v>
      </c>
      <c r="C78" s="8"/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</row>
    <row r="79" spans="1:14" ht="25.5" x14ac:dyDescent="0.25">
      <c r="A79" s="10" t="s">
        <v>74</v>
      </c>
      <c r="B79" s="24">
        <v>0</v>
      </c>
      <c r="C79" s="24"/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</row>
    <row r="80" spans="1:14" ht="25.5" x14ac:dyDescent="0.25">
      <c r="A80" s="10" t="s">
        <v>75</v>
      </c>
      <c r="B80" s="24">
        <v>0</v>
      </c>
      <c r="C80" s="24"/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</row>
    <row r="81" spans="1:15" x14ac:dyDescent="0.25">
      <c r="A81" s="8" t="s">
        <v>76</v>
      </c>
      <c r="B81" s="8"/>
      <c r="C81" s="42">
        <v>0</v>
      </c>
      <c r="D81" s="42">
        <v>0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  <c r="N81" s="42">
        <v>0</v>
      </c>
    </row>
    <row r="82" spans="1:15" x14ac:dyDescent="0.25">
      <c r="A82" s="10" t="s">
        <v>77</v>
      </c>
      <c r="B82" s="24">
        <v>0</v>
      </c>
      <c r="C82" s="24"/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</row>
    <row r="83" spans="1:15" x14ac:dyDescent="0.25">
      <c r="A83" s="10" t="s">
        <v>78</v>
      </c>
      <c r="B83" s="24">
        <v>0</v>
      </c>
      <c r="C83" s="24"/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</row>
    <row r="84" spans="1:15" x14ac:dyDescent="0.25">
      <c r="A84" s="8" t="s">
        <v>79</v>
      </c>
      <c r="B84" s="12">
        <v>0</v>
      </c>
      <c r="C84" s="12"/>
      <c r="D84" s="42">
        <v>0</v>
      </c>
      <c r="E84" s="42">
        <v>0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</row>
    <row r="85" spans="1:15" ht="25.5" x14ac:dyDescent="0.25">
      <c r="A85" s="10" t="s">
        <v>80</v>
      </c>
      <c r="B85" s="24">
        <v>0</v>
      </c>
      <c r="C85" s="24"/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</row>
    <row r="86" spans="1:15" x14ac:dyDescent="0.25">
      <c r="A86" s="15" t="s">
        <v>81</v>
      </c>
      <c r="B86" s="17"/>
      <c r="C86" s="17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43"/>
    </row>
    <row r="87" spans="1:15" ht="8.25" customHeight="1" x14ac:dyDescent="0.25">
      <c r="D87" s="47"/>
    </row>
    <row r="88" spans="1:15" ht="31.5" x14ac:dyDescent="0.25">
      <c r="A88" s="18" t="s">
        <v>82</v>
      </c>
      <c r="B88" s="19">
        <f>+B75</f>
        <v>371707511</v>
      </c>
      <c r="C88" s="19"/>
      <c r="D88" s="19">
        <v>501106720.31</v>
      </c>
      <c r="E88" s="51">
        <f t="shared" ref="E88:N88" si="17">SUM(E75)</f>
        <v>18520577.200000003</v>
      </c>
      <c r="F88" s="51">
        <f t="shared" si="17"/>
        <v>17928965.420000002</v>
      </c>
      <c r="G88" s="51">
        <f t="shared" si="17"/>
        <v>30348350.98</v>
      </c>
      <c r="H88" s="51">
        <f t="shared" si="17"/>
        <v>32897752.010000002</v>
      </c>
      <c r="I88" s="51">
        <f t="shared" si="17"/>
        <v>36119277.750000007</v>
      </c>
      <c r="J88" s="51">
        <f t="shared" si="17"/>
        <v>29888830.539999995</v>
      </c>
      <c r="K88" s="51">
        <f t="shared" si="17"/>
        <v>24856166.560000002</v>
      </c>
      <c r="L88" s="51">
        <f t="shared" si="17"/>
        <v>29103930.350000001</v>
      </c>
      <c r="M88" s="51">
        <f t="shared" ref="M88" si="18">SUM(M75)</f>
        <v>37700242.049999997</v>
      </c>
      <c r="N88" s="45">
        <f t="shared" si="17"/>
        <v>257364092.85999998</v>
      </c>
      <c r="O88" s="5"/>
    </row>
    <row r="89" spans="1:15" ht="5.25" customHeight="1" x14ac:dyDescent="0.25">
      <c r="A89" s="2"/>
      <c r="B89" s="2"/>
      <c r="C89" s="2"/>
    </row>
    <row r="90" spans="1:15" x14ac:dyDescent="0.25">
      <c r="A90" s="34" t="s">
        <v>84</v>
      </c>
      <c r="B90" s="2"/>
      <c r="C90" s="2"/>
    </row>
    <row r="91" spans="1:15" ht="15" customHeight="1" x14ac:dyDescent="0.25">
      <c r="A91" s="2" t="s">
        <v>1</v>
      </c>
      <c r="B91" s="2"/>
      <c r="C91" s="2"/>
    </row>
    <row r="92" spans="1:15" ht="15" customHeight="1" x14ac:dyDescent="0.25">
      <c r="A92" s="2" t="s">
        <v>88</v>
      </c>
      <c r="B92" s="2"/>
      <c r="C92" s="2"/>
    </row>
    <row r="93" spans="1:15" ht="15" customHeight="1" x14ac:dyDescent="0.25">
      <c r="A93" s="2" t="s">
        <v>4</v>
      </c>
    </row>
    <row r="94" spans="1:15" ht="15" customHeight="1" x14ac:dyDescent="0.25">
      <c r="A94" s="2" t="s">
        <v>6</v>
      </c>
      <c r="B94" s="2"/>
      <c r="C94" s="2"/>
    </row>
    <row r="95" spans="1:15" x14ac:dyDescent="0.25">
      <c r="A95" s="2" t="s">
        <v>7</v>
      </c>
      <c r="B95" s="2"/>
      <c r="C95" s="2"/>
    </row>
    <row r="96" spans="1:15" x14ac:dyDescent="0.25">
      <c r="A96" s="2" t="s">
        <v>89</v>
      </c>
      <c r="B96" s="2"/>
      <c r="C96" s="2"/>
    </row>
    <row r="97" spans="5:22" ht="15.75" x14ac:dyDescent="0.25">
      <c r="R97" s="20"/>
      <c r="S97" s="20"/>
    </row>
    <row r="98" spans="5:22" ht="15.75" x14ac:dyDescent="0.25">
      <c r="R98" s="20"/>
      <c r="S98" s="21"/>
      <c r="V98" s="20"/>
    </row>
    <row r="99" spans="5:22" ht="15.75" x14ac:dyDescent="0.25">
      <c r="E99" s="52"/>
      <c r="F99" s="52"/>
      <c r="G99" s="52"/>
      <c r="H99" s="52"/>
      <c r="I99" s="52"/>
      <c r="J99" s="52"/>
      <c r="K99" s="52"/>
      <c r="L99" s="52"/>
      <c r="M99" s="52"/>
      <c r="R99" s="21"/>
      <c r="S99" s="22"/>
      <c r="V99" s="22"/>
    </row>
    <row r="100" spans="5:22" x14ac:dyDescent="0.25">
      <c r="E100" s="53"/>
      <c r="F100" s="53"/>
      <c r="G100" s="53"/>
      <c r="H100" s="53"/>
      <c r="I100" s="53"/>
      <c r="J100" s="53"/>
      <c r="K100" s="53"/>
      <c r="L100" s="53"/>
      <c r="M100" s="53"/>
      <c r="R100" s="22"/>
      <c r="S100" s="22"/>
      <c r="V100" s="22"/>
    </row>
    <row r="101" spans="5:22" x14ac:dyDescent="0.25">
      <c r="E101" s="53"/>
      <c r="F101" s="53"/>
      <c r="G101" s="53"/>
      <c r="H101" s="53"/>
      <c r="I101" s="53"/>
      <c r="J101" s="53"/>
      <c r="K101" s="53"/>
      <c r="L101" s="53"/>
      <c r="M101" s="53"/>
    </row>
  </sheetData>
  <mergeCells count="5">
    <mergeCell ref="A2:N2"/>
    <mergeCell ref="A3:N3"/>
    <mergeCell ref="A4:N4"/>
    <mergeCell ref="A5:N5"/>
    <mergeCell ref="A6:N6"/>
  </mergeCells>
  <phoneticPr fontId="10" type="noConversion"/>
  <printOptions horizontalCentered="1"/>
  <pageMargins left="0.25" right="0.25" top="0.75" bottom="0.75" header="0.3" footer="0.3"/>
  <pageSetup scale="63" fitToHeight="0" orientation="landscape" verticalDpi="4294967293" r:id="rId1"/>
  <rowBreaks count="1" manualBreakCount="1">
    <brk id="59" max="13" man="1"/>
  </rowBreaks>
  <ignoredErrors>
    <ignoredError sqref="E62 E26:F26 G62 N76:N88 H11:H88 I10:I63 N74 J57:J63 K62:M62 N17:N25 N63:N69 N11:N15 N35:N51 N27:N33 N53:N55 N57:N61" formulaRange="1"/>
    <ignoredError sqref="N56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presupuesto</cp:lastModifiedBy>
  <cp:lastPrinted>2025-10-07T18:49:45Z</cp:lastPrinted>
  <dcterms:created xsi:type="dcterms:W3CDTF">2021-07-05T13:45:25Z</dcterms:created>
  <dcterms:modified xsi:type="dcterms:W3CDTF">2025-10-07T18:50:31Z</dcterms:modified>
</cp:coreProperties>
</file>