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 2025\OAI 2025\Ejecución 2025\"/>
    </mc:Choice>
  </mc:AlternateContent>
  <xr:revisionPtr revIDLastSave="0" documentId="8_{69562AD3-6757-4EBA-9220-5D18ABE97B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Hoja1!$A$1:$M$108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1" l="1"/>
  <c r="L62" i="1"/>
  <c r="L52" i="1"/>
  <c r="M52" i="1" s="1"/>
  <c r="L36" i="1"/>
  <c r="M36" i="1" s="1"/>
  <c r="L26" i="1"/>
  <c r="M26" i="1" s="1"/>
  <c r="L16" i="1"/>
  <c r="M16" i="1" s="1"/>
  <c r="L10" i="1"/>
  <c r="M10" i="1" s="1"/>
  <c r="M11" i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7" i="1"/>
  <c r="M28" i="1"/>
  <c r="M29" i="1"/>
  <c r="M30" i="1"/>
  <c r="M31" i="1"/>
  <c r="M32" i="1"/>
  <c r="M33" i="1"/>
  <c r="M34" i="1"/>
  <c r="M35" i="1"/>
  <c r="M37" i="1"/>
  <c r="M42" i="1"/>
  <c r="M53" i="1"/>
  <c r="M54" i="1"/>
  <c r="M55" i="1"/>
  <c r="M56" i="1"/>
  <c r="M57" i="1"/>
  <c r="M58" i="1"/>
  <c r="M59" i="1"/>
  <c r="M60" i="1"/>
  <c r="M61" i="1"/>
  <c r="M63" i="1"/>
  <c r="M64" i="1"/>
  <c r="M65" i="1"/>
  <c r="M66" i="1"/>
  <c r="M67" i="1"/>
  <c r="M68" i="1"/>
  <c r="M69" i="1"/>
  <c r="M70" i="1"/>
  <c r="M71" i="1"/>
  <c r="M72" i="1"/>
  <c r="M73" i="1"/>
  <c r="L75" i="1" l="1"/>
  <c r="L88" i="1" s="1"/>
  <c r="K52" i="1" l="1"/>
  <c r="K16" i="1"/>
  <c r="K62" i="1"/>
  <c r="K36" i="1"/>
  <c r="K26" i="1"/>
  <c r="K10" i="1"/>
  <c r="J16" i="1"/>
  <c r="J26" i="1"/>
  <c r="J52" i="1"/>
  <c r="K75" i="1" l="1"/>
  <c r="K88" i="1" s="1"/>
  <c r="J62" i="1"/>
  <c r="J36" i="1"/>
  <c r="J10" i="1"/>
  <c r="I26" i="1"/>
  <c r="I62" i="1"/>
  <c r="I52" i="1"/>
  <c r="I36" i="1"/>
  <c r="I16" i="1"/>
  <c r="I10" i="1"/>
  <c r="H52" i="1"/>
  <c r="H26" i="1"/>
  <c r="H36" i="1"/>
  <c r="H62" i="1"/>
  <c r="H16" i="1"/>
  <c r="H10" i="1"/>
  <c r="G62" i="1"/>
  <c r="G36" i="1"/>
  <c r="G26" i="1"/>
  <c r="G10" i="1"/>
  <c r="G52" i="1"/>
  <c r="G16" i="1"/>
  <c r="J75" i="1" l="1"/>
  <c r="J88" i="1" s="1"/>
  <c r="I75" i="1"/>
  <c r="I88" i="1" s="1"/>
  <c r="H75" i="1"/>
  <c r="H88" i="1" s="1"/>
  <c r="G75" i="1"/>
  <c r="G88" i="1" s="1"/>
  <c r="E16" i="1"/>
  <c r="E52" i="1"/>
  <c r="E62" i="1"/>
  <c r="F26" i="1" l="1"/>
  <c r="E26" i="1"/>
  <c r="F16" i="1"/>
  <c r="F52" i="1"/>
  <c r="F10" i="1"/>
  <c r="F73" i="1"/>
  <c r="F72" i="1"/>
  <c r="F71" i="1"/>
  <c r="F70" i="1"/>
  <c r="F69" i="1"/>
  <c r="F68" i="1"/>
  <c r="F67" i="1"/>
  <c r="F66" i="1"/>
  <c r="F65" i="1"/>
  <c r="F51" i="1"/>
  <c r="F50" i="1"/>
  <c r="F49" i="1"/>
  <c r="F48" i="1"/>
  <c r="F47" i="1"/>
  <c r="F46" i="1"/>
  <c r="F45" i="1"/>
  <c r="F44" i="1"/>
  <c r="F43" i="1"/>
  <c r="F41" i="1"/>
  <c r="F40" i="1"/>
  <c r="F39" i="1"/>
  <c r="F38" i="1"/>
  <c r="B70" i="1"/>
  <c r="B67" i="1"/>
  <c r="B63" i="1"/>
  <c r="B62" i="1" s="1"/>
  <c r="B57" i="1"/>
  <c r="B53" i="1"/>
  <c r="B52" i="1" s="1"/>
  <c r="B44" i="1"/>
  <c r="B36" i="1"/>
  <c r="B35" i="1"/>
  <c r="B33" i="1"/>
  <c r="B30" i="1"/>
  <c r="B29" i="1"/>
  <c r="B28" i="1"/>
  <c r="B27" i="1"/>
  <c r="B24" i="1"/>
  <c r="B23" i="1"/>
  <c r="B21" i="1"/>
  <c r="B20" i="1"/>
  <c r="B18" i="1"/>
  <c r="B11" i="1"/>
  <c r="B10" i="1" s="1"/>
  <c r="E10" i="1"/>
  <c r="B16" i="1" l="1"/>
  <c r="F62" i="1"/>
  <c r="E75" i="1"/>
  <c r="F75" i="1"/>
  <c r="F88" i="1" s="1"/>
  <c r="B26" i="1"/>
  <c r="E88" i="1"/>
  <c r="M75" i="1" l="1"/>
  <c r="M88" i="1" s="1"/>
  <c r="B75" i="1"/>
  <c r="B88" i="1" s="1"/>
  <c r="M45" i="1"/>
  <c r="E45" i="1"/>
  <c r="M51" i="1"/>
  <c r="E51" i="1"/>
  <c r="M49" i="1"/>
  <c r="E49" i="1"/>
  <c r="M46" i="1"/>
  <c r="E46" i="1"/>
  <c r="E50" i="1"/>
  <c r="M50" i="1"/>
  <c r="M39" i="1"/>
  <c r="E39" i="1"/>
  <c r="E41" i="1"/>
  <c r="M41" i="1"/>
  <c r="M47" i="1"/>
  <c r="E47" i="1"/>
  <c r="M40" i="1"/>
  <c r="E40" i="1"/>
  <c r="E48" i="1"/>
  <c r="M48" i="1"/>
  <c r="E44" i="1"/>
  <c r="M44" i="1"/>
  <c r="E38" i="1"/>
  <c r="M38" i="1"/>
  <c r="E43" i="1"/>
  <c r="M43" i="1"/>
</calcChain>
</file>

<file path=xl/sharedStrings.xml><?xml version="1.0" encoding="utf-8"?>
<sst xmlns="http://schemas.openxmlformats.org/spreadsheetml/2006/main" count="101" uniqueCount="101">
  <si>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</si>
  <si>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</si>
  <si>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</si>
  <si>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</si>
  <si>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</si>
  <si>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</si>
  <si>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</si>
  <si>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</si>
  <si>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</si>
  <si>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</si>
  <si>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</si>
  <si>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</si>
  <si>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</si>
  <si>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</si>
  <si>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</si>
  <si>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</si>
  <si>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</si>
  <si>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</si>
  <si>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</si>
  <si>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</si>
  <si>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</si>
  <si>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</si>
  <si>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</si>
  <si>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</si>
  <si>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</si>
  <si>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</si>
  <si>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</si>
  <si>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</si>
  <si>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</si>
  <si>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</si>
  <si>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</si>
  <si>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</si>
  <si>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</si>
  <si>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</si>
  <si>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</si>
  <si>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</si>
  <si>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</si>
  <si>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</si>
  <si>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</si>
  <si>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</si>
  <si>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</si>
  <si>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</si>
  <si>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</si>
  <si>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</si>
  <si>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</si>
  <si>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</si>
  <si>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</si>
  <si>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</si>
  <si>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</si>
  <si>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</si>
  <si>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</si>
  <si>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</si>
  <si>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</si>
  <si>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</si>
  <si>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</si>
  <si>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</si>
  <si>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</si>
  <si>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</si>
  <si>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</si>
  <si>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</si>
  <si>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</si>
  <si>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</si>
  <si>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</si>
  <si>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</si>
  <si>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</si>
  <si>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</si>
  <si>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</si>
  <si>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</si>
  <si>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</si>
  <si>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</si>
  <si>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</si>
  <si>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</si>
  <si>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</si>
  <si>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</si>
  <si>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</si>
  <si>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</si>
  <si>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</si>
  <si>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</si>
  <si>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</si>
  <si>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</si>
  <si>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</si>
  <si>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</si>
  <si>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</si>
  <si>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</si>
  <si>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Notas:</t>
  </si>
  <si>
    <t>2.3.3 - PAPEL, CARTÓN E IMPRESOS</t>
  </si>
  <si>
    <t>2.3.5 - CUERO, CAUCHO Y PLÁSTICO</t>
  </si>
  <si>
    <t>2.2.9- OTRAS CONTRATACIONES DE SERVICIOS</t>
  </si>
  <si>
    <t xml:space="preserve">2. Se presenta el gasto por mes; cada mes se debe actualizar el gasto devengado de los meses anteriores. </t>
  </si>
  <si>
    <t>6. Fuente: Reporte SIGEF</t>
  </si>
  <si>
    <t>Enero</t>
  </si>
  <si>
    <t>TOTAL</t>
  </si>
  <si>
    <t>Febrero</t>
  </si>
  <si>
    <t>Presupuesto Modificado</t>
  </si>
  <si>
    <t>Marzo</t>
  </si>
  <si>
    <t>Abril</t>
  </si>
  <si>
    <t>AÑO 2025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</si>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</sst>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#,##0;\-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 indent="2"/>
    </xf>
    <xf numFmtId="43" fontId="0" fillId="0" borderId="0" xfId="1" applyFont="1" applyAlignment="1">
      <alignment horizontal="left" vertical="center" wrapText="1" indent="2"/>
    </xf>
    <xf numFmtId="166" fontId="0" fillId="0" borderId="0" xfId="0" applyNumberFormat="1"/>
    <xf numFmtId="0" fontId="2" fillId="0" borderId="0" xfId="0" applyFont="1" applyAlignment="1">
      <alignment horizontal="left"/>
    </xf>
    <xf numFmtId="4" fontId="3" fillId="0" borderId="0" xfId="1" applyNumberFormat="1" applyFont="1" applyAlignment="1">
      <alignment vertical="center" wrapText="1"/>
    </xf>
    <xf numFmtId="4" fontId="0" fillId="0" borderId="0" xfId="1" applyNumberFormat="1" applyFont="1"/>
    <xf numFmtId="4" fontId="4" fillId="2" borderId="0" xfId="1" applyNumberFormat="1" applyFont="1" applyFill="1" applyAlignment="1">
      <alignment horizontal="center" vertical="center" wrapText="1"/>
    </xf>
    <xf numFmtId="4" fontId="2" fillId="0" borderId="1" xfId="1" applyNumberFormat="1" applyFont="1" applyBorder="1" applyAlignment="1">
      <alignment horizontal="left" vertical="center" wrapText="1"/>
    </xf>
    <xf numFmtId="4" fontId="2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" fontId="0" fillId="0" borderId="0" xfId="1" applyNumberFormat="1" applyFont="1" applyAlignment="1">
      <alignment vertical="center"/>
    </xf>
    <xf numFmtId="4" fontId="2" fillId="0" borderId="0" xfId="1" applyNumberFormat="1" applyFont="1" applyAlignment="1">
      <alignment vertical="center"/>
    </xf>
    <xf numFmtId="4" fontId="2" fillId="3" borderId="2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vertical="center" wrapText="1"/>
    </xf>
    <xf numFmtId="4" fontId="2" fillId="2" borderId="2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0" fillId="0" borderId="0" xfId="0" applyNumberFormat="1"/>
    <xf numFmtId="4" fontId="4" fillId="2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readingOrder="2"/>
    </xf>
    <xf numFmtId="4" fontId="9" fillId="0" borderId="0" xfId="0" applyNumberFormat="1" applyFont="1" applyAlignment="1">
      <alignment horizontal="center" readingOrder="2"/>
    </xf>
    <xf numFmtId="4" fontId="2" fillId="0" borderId="0" xfId="1" applyNumberFormat="1" applyFont="1" applyAlignment="1">
      <alignment horizontal="right" vertical="center"/>
    </xf>
    <xf numFmtId="4" fontId="2" fillId="0" borderId="0" xfId="0" applyNumberFormat="1" applyFont="1"/>
    <xf numFmtId="4" fontId="2" fillId="0" borderId="1" xfId="0" applyNumberFormat="1" applyFont="1" applyBorder="1" applyAlignment="1">
      <alignment vertical="center" wrapText="1"/>
    </xf>
    <xf numFmtId="43" fontId="2" fillId="3" borderId="2" xfId="1" applyFont="1" applyFill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0" borderId="0" xfId="1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741830</xdr:colOff>
      <xdr:row>0</xdr:row>
      <xdr:rowOff>0</xdr:rowOff>
    </xdr:from>
    <xdr:to>
      <xdr:col>0</xdr:col>
      <xdr:colOff>2445124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1830" y="0"/>
          <a:ext cx="1703294" cy="10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359150</xdr:colOff>
      <xdr:row>97</xdr:row>
      <xdr:rowOff>50529</xdr:rowOff>
    </xdr:from>
    <xdr:to>
      <xdr:col>4</xdr:col>
      <xdr:colOff>427181</xdr:colOff>
      <xdr:row>103</xdr:row>
      <xdr:rowOff>134072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3864" y="19222993"/>
          <a:ext cx="2149924" cy="1253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840537</xdr:colOff>
      <xdr:row>95</xdr:row>
      <xdr:rowOff>108297</xdr:rowOff>
    </xdr:from>
    <xdr:to>
      <xdr:col>9</xdr:col>
      <xdr:colOff>257328</xdr:colOff>
      <xdr:row>106</xdr:row>
      <xdr:rowOff>168677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1862" y="18805872"/>
          <a:ext cx="2131416" cy="2184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198198</xdr:colOff>
      <xdr:row>0</xdr:row>
      <xdr:rowOff>0</xdr:rowOff>
    </xdr:from>
    <xdr:to>
      <xdr:col>9</xdr:col>
      <xdr:colOff>882808</xdr:colOff>
      <xdr:row>6</xdr:row>
      <xdr:rowOff>2455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572380-21DE-B953-CB10-52014A696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32698" y="0"/>
          <a:ext cx="1592798" cy="1277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1"/>
  <sheetViews>
    <sheetView showGridLines="0" tabSelected="1" view="pageBreakPreview" topLeftCell="A27" zoomScale="60" zoomScaleNormal="100" workbookViewId="0">
      <selection activeCell="F1" sqref="F1:F1048576"/>
    </sheetView>
  </sheetViews>
  <sheetFormatPr baseColWidth="10" defaultColWidth="9.140625" defaultRowHeight="15" x14ac:dyDescent="0.25"/>
  <cols>
    <col min="1" max="1" width="43.28515625" customWidth="1"/>
    <col min="2" max="2" width="14.5703125" bestFit="1" customWidth="1"/>
    <col min="3" max="3" width="2.28515625" customWidth="1"/>
    <col min="4" max="4" width="14.5703125" bestFit="1" customWidth="1"/>
    <col min="5" max="12" width="13.5703125" style="47" bestFit="1" customWidth="1"/>
    <col min="13" max="13" width="14.5703125" style="36" bestFit="1" customWidth="1"/>
    <col min="14" max="14" width="14.140625" bestFit="1" customWidth="1"/>
    <col min="15" max="16" width="13.5703125" bestFit="1" customWidth="1"/>
    <col min="17" max="19" width="14.140625" bestFit="1" customWidth="1"/>
    <col min="20" max="20" width="14.140625" customWidth="1"/>
    <col min="21" max="24" width="14.140625" bestFit="1" customWidth="1"/>
    <col min="26" max="26" width="96.7109375" bestFit="1" customWidth="1"/>
    <col min="28" max="35" width="6" bestFit="1" customWidth="1"/>
    <col min="36" max="37" width="7" bestFit="1" customWidth="1"/>
  </cols>
  <sheetData>
    <row r="1" spans="1:37" ht="12.75" customHeight="1" x14ac:dyDescent="0.25">
      <c r="A1" s="1"/>
      <c r="B1" s="1"/>
      <c r="C1" s="1"/>
      <c r="D1" s="1"/>
      <c r="E1" s="46"/>
      <c r="F1" s="46"/>
      <c r="G1" s="46"/>
      <c r="H1" s="46"/>
      <c r="I1" s="46"/>
      <c r="J1" s="46"/>
      <c r="K1" s="46"/>
      <c r="L1" s="46"/>
      <c r="M1" s="3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7" ht="18.75" customHeight="1" x14ac:dyDescent="0.2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Z2" s="2"/>
    </row>
    <row r="3" spans="1:37" ht="18.75" customHeight="1" x14ac:dyDescent="0.25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Z3" s="2"/>
    </row>
    <row r="4" spans="1:37" ht="18.75" customHeight="1" x14ac:dyDescent="0.25">
      <c r="A4" s="61" t="s">
        <v>96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Z4" s="2"/>
    </row>
    <row r="5" spans="1:37" ht="15.75" customHeight="1" x14ac:dyDescent="0.25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Z5" s="2"/>
    </row>
    <row r="6" spans="1:37" x14ac:dyDescent="0.25">
      <c r="A6" s="62" t="s">
        <v>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Z6" s="2"/>
    </row>
    <row r="7" spans="1:37" ht="8.25" customHeight="1" x14ac:dyDescent="0.25">
      <c r="Z7" s="2"/>
    </row>
    <row r="8" spans="1:37" ht="31.5" x14ac:dyDescent="0.25">
      <c r="A8" s="3" t="s">
        <v>8</v>
      </c>
      <c r="B8" s="4" t="s">
        <v>83</v>
      </c>
      <c r="C8" s="4"/>
      <c r="D8" s="48" t="s">
        <v>93</v>
      </c>
      <c r="E8" s="48" t="s">
        <v>90</v>
      </c>
      <c r="F8" s="48" t="s">
        <v>92</v>
      </c>
      <c r="G8" s="48" t="s">
        <v>94</v>
      </c>
      <c r="H8" s="48" t="s">
        <v>95</v>
      </c>
      <c r="I8" s="48" t="s">
        <v>97</v>
      </c>
      <c r="J8" s="48" t="s">
        <v>98</v>
      </c>
      <c r="K8" s="48" t="s">
        <v>99</v>
      </c>
      <c r="L8" s="48" t="s">
        <v>100</v>
      </c>
      <c r="M8" s="37" t="s">
        <v>91</v>
      </c>
      <c r="AJ8" s="5"/>
      <c r="AK8" s="5"/>
    </row>
    <row r="9" spans="1:37" x14ac:dyDescent="0.25">
      <c r="A9" s="6" t="s">
        <v>9</v>
      </c>
      <c r="B9" s="6"/>
      <c r="C9" s="6"/>
      <c r="D9" s="38"/>
      <c r="E9" s="38"/>
      <c r="F9" s="38"/>
      <c r="G9" s="38"/>
      <c r="H9" s="38"/>
      <c r="I9" s="38"/>
      <c r="J9" s="38"/>
      <c r="K9" s="38"/>
      <c r="L9" s="38"/>
      <c r="M9" s="38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x14ac:dyDescent="0.25">
      <c r="A10" s="8" t="s">
        <v>10</v>
      </c>
      <c r="B10" s="27">
        <f>SUM(B11:B15)</f>
        <v>268489901</v>
      </c>
      <c r="C10" s="27"/>
      <c r="D10" s="42">
        <v>269557391.88999999</v>
      </c>
      <c r="E10" s="42">
        <f t="shared" ref="E10:J10" si="0">SUM(E11:E15)</f>
        <v>16297557.110000001</v>
      </c>
      <c r="F10" s="42">
        <f t="shared" si="0"/>
        <v>16363522.810000001</v>
      </c>
      <c r="G10" s="42">
        <f t="shared" si="0"/>
        <v>17046570.199999999</v>
      </c>
      <c r="H10" s="42">
        <f t="shared" si="0"/>
        <v>16124994.560000001</v>
      </c>
      <c r="I10" s="42">
        <f t="shared" si="0"/>
        <v>28731361.18</v>
      </c>
      <c r="J10" s="42">
        <f t="shared" si="0"/>
        <v>16433286.469999999</v>
      </c>
      <c r="K10" s="42">
        <f>SUM(K11:K15)</f>
        <v>16612500.9</v>
      </c>
      <c r="L10" s="42">
        <f>SUM(L11:L15)</f>
        <v>17528855.640000001</v>
      </c>
      <c r="M10" s="39">
        <f>SUM(E10:L10)</f>
        <v>145138648.87</v>
      </c>
      <c r="AB10" s="9"/>
    </row>
    <row r="11" spans="1:37" x14ac:dyDescent="0.25">
      <c r="A11" s="10" t="s">
        <v>11</v>
      </c>
      <c r="B11" s="11">
        <f>193076000</f>
        <v>193076000</v>
      </c>
      <c r="C11" s="11"/>
      <c r="D11" s="36">
        <v>194143490.88999999</v>
      </c>
      <c r="E11" s="41">
        <v>13419585.390000001</v>
      </c>
      <c r="F11" s="41">
        <v>13360483.33</v>
      </c>
      <c r="G11" s="41">
        <v>14240649.859999999</v>
      </c>
      <c r="H11" s="41">
        <v>13361860.98</v>
      </c>
      <c r="I11" s="41">
        <v>13546250</v>
      </c>
      <c r="J11" s="41">
        <v>13597250.01</v>
      </c>
      <c r="K11" s="41">
        <v>13775896.75</v>
      </c>
      <c r="L11" s="41">
        <v>14382415.82</v>
      </c>
      <c r="M11" s="60">
        <f t="shared" ref="M11:M73" si="1">SUM(E11:L11)</f>
        <v>109684392.14000002</v>
      </c>
    </row>
    <row r="12" spans="1:37" x14ac:dyDescent="0.25">
      <c r="A12" s="10" t="s">
        <v>12</v>
      </c>
      <c r="B12" s="11">
        <v>40607000</v>
      </c>
      <c r="C12" s="11"/>
      <c r="D12" s="36">
        <v>40607000</v>
      </c>
      <c r="E12" s="41">
        <v>834629.9</v>
      </c>
      <c r="F12" s="41">
        <v>966447.29</v>
      </c>
      <c r="G12" s="41">
        <v>764935.04</v>
      </c>
      <c r="H12" s="41">
        <v>755130.59</v>
      </c>
      <c r="I12" s="41">
        <v>13116194.73</v>
      </c>
      <c r="J12" s="41">
        <v>759296.6</v>
      </c>
      <c r="K12" s="41">
        <v>739538.8</v>
      </c>
      <c r="L12" s="41">
        <v>1059524.44</v>
      </c>
      <c r="M12" s="60">
        <f t="shared" si="1"/>
        <v>18995697.390000004</v>
      </c>
    </row>
    <row r="13" spans="1:37" x14ac:dyDescent="0.25">
      <c r="A13" s="10" t="s">
        <v>13</v>
      </c>
      <c r="B13" s="11">
        <v>100000</v>
      </c>
      <c r="C13" s="11"/>
      <c r="D13" s="36">
        <v>100000</v>
      </c>
      <c r="E13" s="41">
        <v>0</v>
      </c>
      <c r="F13" s="41">
        <v>0</v>
      </c>
      <c r="G13" s="41">
        <v>19232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60">
        <f t="shared" si="1"/>
        <v>19232</v>
      </c>
    </row>
    <row r="14" spans="1:37" ht="15" hidden="1" customHeight="1" x14ac:dyDescent="0.25">
      <c r="A14" s="10" t="s">
        <v>14</v>
      </c>
      <c r="B14" s="11"/>
      <c r="C14" s="11"/>
      <c r="D14" s="36"/>
      <c r="E14" s="41">
        <v>0</v>
      </c>
      <c r="F14" s="41">
        <v>0</v>
      </c>
      <c r="G14" s="41"/>
      <c r="H14" s="41"/>
      <c r="I14" s="41"/>
      <c r="J14" s="41"/>
      <c r="K14" s="41"/>
      <c r="L14" s="41"/>
      <c r="M14" s="60">
        <f t="shared" si="1"/>
        <v>0</v>
      </c>
    </row>
    <row r="15" spans="1:37" ht="19.5" customHeight="1" x14ac:dyDescent="0.25">
      <c r="A15" s="10" t="s">
        <v>15</v>
      </c>
      <c r="B15" s="11">
        <v>34706901</v>
      </c>
      <c r="C15" s="11"/>
      <c r="D15" s="36">
        <v>34706901</v>
      </c>
      <c r="E15" s="41">
        <v>2043341.82</v>
      </c>
      <c r="F15" s="41">
        <v>2036592.19</v>
      </c>
      <c r="G15" s="41">
        <v>2021753.3</v>
      </c>
      <c r="H15" s="41">
        <v>2008002.99</v>
      </c>
      <c r="I15" s="41">
        <v>2068916.45</v>
      </c>
      <c r="J15" s="41">
        <v>2076739.86</v>
      </c>
      <c r="K15" s="41">
        <v>2097065.35</v>
      </c>
      <c r="L15" s="41">
        <v>2086915.38</v>
      </c>
      <c r="M15" s="60">
        <f t="shared" si="1"/>
        <v>16439327.34</v>
      </c>
    </row>
    <row r="16" spans="1:37" x14ac:dyDescent="0.25">
      <c r="A16" s="8" t="s">
        <v>16</v>
      </c>
      <c r="B16" s="27">
        <f>SUM(B17:B25)</f>
        <v>59400000</v>
      </c>
      <c r="C16" s="27"/>
      <c r="D16" s="55">
        <v>96508634.650000006</v>
      </c>
      <c r="E16" s="49">
        <f t="shared" ref="E16:J16" si="2">SUM(E17:E25)</f>
        <v>1885320.0899999999</v>
      </c>
      <c r="F16" s="49">
        <f t="shared" si="2"/>
        <v>1534800.81</v>
      </c>
      <c r="G16" s="49">
        <f t="shared" si="2"/>
        <v>8953447.5199999996</v>
      </c>
      <c r="H16" s="49">
        <f t="shared" si="2"/>
        <v>6916999.2800000003</v>
      </c>
      <c r="I16" s="49">
        <f t="shared" si="2"/>
        <v>3911282.13</v>
      </c>
      <c r="J16" s="49">
        <f t="shared" si="2"/>
        <v>10101816.109999999</v>
      </c>
      <c r="K16" s="49">
        <f>SUM(K17:K25)</f>
        <v>3096338.47</v>
      </c>
      <c r="L16" s="49">
        <f>SUM(L17:L25)</f>
        <v>6352849.1099999994</v>
      </c>
      <c r="M16" s="39">
        <f t="shared" si="1"/>
        <v>42752853.519999996</v>
      </c>
    </row>
    <row r="17" spans="1:13" x14ac:dyDescent="0.25">
      <c r="A17" s="10" t="s">
        <v>17</v>
      </c>
      <c r="B17" s="11">
        <v>13100000</v>
      </c>
      <c r="C17" s="11"/>
      <c r="D17" s="47">
        <v>13100000</v>
      </c>
      <c r="E17" s="41">
        <v>1023975.14</v>
      </c>
      <c r="F17" s="41">
        <v>985582.66</v>
      </c>
      <c r="G17" s="41">
        <v>594658.06000000006</v>
      </c>
      <c r="H17" s="41">
        <v>835593.64</v>
      </c>
      <c r="I17" s="41">
        <v>708653.43</v>
      </c>
      <c r="J17" s="41">
        <v>729261.26</v>
      </c>
      <c r="K17" s="41">
        <v>1045555.81</v>
      </c>
      <c r="L17" s="41">
        <v>500356.29</v>
      </c>
      <c r="M17" s="60">
        <f t="shared" si="1"/>
        <v>6423636.29</v>
      </c>
    </row>
    <row r="18" spans="1:13" ht="25.5" x14ac:dyDescent="0.25">
      <c r="A18" s="10" t="s">
        <v>18</v>
      </c>
      <c r="B18" s="11">
        <f>10200000</f>
        <v>10200000</v>
      </c>
      <c r="C18" s="11"/>
      <c r="D18" s="47">
        <v>16623217</v>
      </c>
      <c r="E18" s="41">
        <v>0</v>
      </c>
      <c r="F18" s="41">
        <v>0</v>
      </c>
      <c r="G18" s="41">
        <v>2399650</v>
      </c>
      <c r="H18" s="41">
        <v>608544</v>
      </c>
      <c r="I18" s="41">
        <v>498068.44</v>
      </c>
      <c r="J18" s="41">
        <v>1760.56</v>
      </c>
      <c r="K18" s="41">
        <v>15292.8</v>
      </c>
      <c r="L18" s="41">
        <v>1871635.01</v>
      </c>
      <c r="M18" s="60">
        <f t="shared" si="1"/>
        <v>5394950.8099999996</v>
      </c>
    </row>
    <row r="19" spans="1:13" x14ac:dyDescent="0.25">
      <c r="A19" s="10" t="s">
        <v>19</v>
      </c>
      <c r="B19" s="11">
        <v>650000</v>
      </c>
      <c r="C19" s="11"/>
      <c r="D19" s="47">
        <v>650000</v>
      </c>
      <c r="E19" s="41">
        <v>0</v>
      </c>
      <c r="F19" s="41">
        <v>45435.199999999997</v>
      </c>
      <c r="G19" s="41">
        <v>25150</v>
      </c>
      <c r="H19" s="41">
        <v>23400</v>
      </c>
      <c r="I19" s="41">
        <v>101927</v>
      </c>
      <c r="J19" s="41">
        <v>0</v>
      </c>
      <c r="K19" s="41">
        <v>46467.5</v>
      </c>
      <c r="L19" s="41">
        <v>25932.5</v>
      </c>
      <c r="M19" s="60">
        <f t="shared" si="1"/>
        <v>268312.2</v>
      </c>
    </row>
    <row r="20" spans="1:13" x14ac:dyDescent="0.25">
      <c r="A20" s="10" t="s">
        <v>20</v>
      </c>
      <c r="B20" s="11">
        <f>650000</f>
        <v>650000</v>
      </c>
      <c r="C20" s="11"/>
      <c r="D20" s="47">
        <v>1240000</v>
      </c>
      <c r="E20" s="41">
        <v>0</v>
      </c>
      <c r="F20" s="41">
        <v>0</v>
      </c>
      <c r="G20" s="41">
        <v>556861.48</v>
      </c>
      <c r="H20" s="41">
        <v>0</v>
      </c>
      <c r="I20" s="41">
        <v>0</v>
      </c>
      <c r="J20" s="41">
        <v>32950</v>
      </c>
      <c r="K20" s="41">
        <v>2750</v>
      </c>
      <c r="L20" s="41">
        <v>0</v>
      </c>
      <c r="M20" s="60">
        <f t="shared" si="1"/>
        <v>592561.48</v>
      </c>
    </row>
    <row r="21" spans="1:13" x14ac:dyDescent="0.25">
      <c r="A21" s="10" t="s">
        <v>21</v>
      </c>
      <c r="B21" s="11">
        <f>5300000</f>
        <v>5300000</v>
      </c>
      <c r="C21" s="11"/>
      <c r="D21" s="47">
        <v>6696840.5899999999</v>
      </c>
      <c r="E21" s="41">
        <v>0</v>
      </c>
      <c r="F21" s="41">
        <v>0</v>
      </c>
      <c r="G21" s="41">
        <v>204979.45</v>
      </c>
      <c r="H21" s="41">
        <v>942137.41</v>
      </c>
      <c r="I21" s="41">
        <v>1046057.01</v>
      </c>
      <c r="J21" s="41">
        <v>69988.160000000003</v>
      </c>
      <c r="K21" s="41">
        <v>389850.28</v>
      </c>
      <c r="L21" s="41">
        <v>741544.48</v>
      </c>
      <c r="M21" s="60">
        <f t="shared" si="1"/>
        <v>3394556.7900000005</v>
      </c>
    </row>
    <row r="22" spans="1:13" x14ac:dyDescent="0.25">
      <c r="A22" s="10" t="s">
        <v>22</v>
      </c>
      <c r="B22" s="11">
        <v>5000000</v>
      </c>
      <c r="C22" s="11"/>
      <c r="D22" s="47">
        <v>5500000</v>
      </c>
      <c r="E22" s="41">
        <v>861344.95</v>
      </c>
      <c r="F22" s="41">
        <v>503782.95</v>
      </c>
      <c r="G22" s="41">
        <v>0</v>
      </c>
      <c r="H22" s="41">
        <v>1308400.99</v>
      </c>
      <c r="I22" s="41">
        <v>1139809.8500000001</v>
      </c>
      <c r="J22" s="41">
        <v>2349621.61</v>
      </c>
      <c r="K22" s="41">
        <v>520635.2</v>
      </c>
      <c r="L22" s="41">
        <v>506363.87</v>
      </c>
      <c r="M22" s="60">
        <f t="shared" si="1"/>
        <v>7189959.4199999999</v>
      </c>
    </row>
    <row r="23" spans="1:13" ht="38.25" x14ac:dyDescent="0.25">
      <c r="A23" s="10" t="s">
        <v>23</v>
      </c>
      <c r="B23" s="11">
        <f>4150000</f>
        <v>4150000</v>
      </c>
      <c r="C23" s="11"/>
      <c r="D23" s="59">
        <v>7677223.71</v>
      </c>
      <c r="E23" s="41">
        <v>0</v>
      </c>
      <c r="F23" s="41">
        <v>0</v>
      </c>
      <c r="G23" s="41">
        <v>410276</v>
      </c>
      <c r="H23" s="41">
        <v>1143206.53</v>
      </c>
      <c r="I23" s="41">
        <v>265500</v>
      </c>
      <c r="J23" s="41">
        <v>-703924.38</v>
      </c>
      <c r="K23" s="41">
        <v>231374.8</v>
      </c>
      <c r="L23" s="41">
        <v>283144.92</v>
      </c>
      <c r="M23" s="60">
        <f t="shared" si="1"/>
        <v>1629577.8699999999</v>
      </c>
    </row>
    <row r="24" spans="1:13" ht="25.5" x14ac:dyDescent="0.25">
      <c r="A24" s="10" t="s">
        <v>24</v>
      </c>
      <c r="B24" s="11">
        <f>9350000</f>
        <v>9350000</v>
      </c>
      <c r="C24" s="11"/>
      <c r="D24" s="47">
        <v>30064155</v>
      </c>
      <c r="E24" s="41">
        <v>0</v>
      </c>
      <c r="F24" s="41">
        <v>0</v>
      </c>
      <c r="G24" s="41">
        <v>4095199.62</v>
      </c>
      <c r="H24" s="41">
        <v>1669025.51</v>
      </c>
      <c r="I24" s="41">
        <v>95511.4</v>
      </c>
      <c r="J24" s="41">
        <v>3538245.47</v>
      </c>
      <c r="K24" s="41">
        <v>515674.4</v>
      </c>
      <c r="L24" s="41">
        <v>54559.53</v>
      </c>
      <c r="M24" s="60">
        <f t="shared" si="1"/>
        <v>9968215.9299999997</v>
      </c>
    </row>
    <row r="25" spans="1:13" x14ac:dyDescent="0.25">
      <c r="A25" s="10" t="s">
        <v>87</v>
      </c>
      <c r="B25" s="11">
        <v>11000000</v>
      </c>
      <c r="C25" s="11"/>
      <c r="D25" s="47">
        <v>14957198.35</v>
      </c>
      <c r="E25" s="41">
        <v>0</v>
      </c>
      <c r="F25" s="41">
        <v>0</v>
      </c>
      <c r="G25" s="41">
        <v>666672.91</v>
      </c>
      <c r="H25" s="41">
        <v>386691.2</v>
      </c>
      <c r="I25" s="41">
        <v>55755</v>
      </c>
      <c r="J25" s="41">
        <v>4083913.43</v>
      </c>
      <c r="K25" s="41">
        <v>328737.68</v>
      </c>
      <c r="L25" s="41">
        <v>2369312.5099999998</v>
      </c>
      <c r="M25" s="60">
        <f t="shared" si="1"/>
        <v>7891082.7299999995</v>
      </c>
    </row>
    <row r="26" spans="1:13" x14ac:dyDescent="0.25">
      <c r="A26" s="8" t="s">
        <v>25</v>
      </c>
      <c r="B26" s="27">
        <f>SUM(B27:B35)</f>
        <v>22517610</v>
      </c>
      <c r="C26" s="27"/>
      <c r="D26" s="54">
        <v>31399935.93</v>
      </c>
      <c r="E26" s="42">
        <f t="shared" ref="E26:L26" si="3">SUM(E27:E35)</f>
        <v>337700</v>
      </c>
      <c r="F26" s="42">
        <f t="shared" si="3"/>
        <v>30641.8</v>
      </c>
      <c r="G26" s="42">
        <f t="shared" si="3"/>
        <v>1644856.07</v>
      </c>
      <c r="H26" s="42">
        <f t="shared" si="3"/>
        <v>2426921.0700000003</v>
      </c>
      <c r="I26" s="42">
        <f t="shared" si="3"/>
        <v>1908757.1099999999</v>
      </c>
      <c r="J26" s="42">
        <f t="shared" si="3"/>
        <v>3128281.58</v>
      </c>
      <c r="K26" s="42">
        <f t="shared" si="3"/>
        <v>2615593.64</v>
      </c>
      <c r="L26" s="42">
        <f t="shared" si="3"/>
        <v>753016.58</v>
      </c>
      <c r="M26" s="39">
        <f t="shared" si="1"/>
        <v>12845767.850000001</v>
      </c>
    </row>
    <row r="27" spans="1:13" ht="25.5" x14ac:dyDescent="0.25">
      <c r="A27" s="10" t="s">
        <v>26</v>
      </c>
      <c r="B27" s="23">
        <f>625000</f>
        <v>625000</v>
      </c>
      <c r="C27" s="11"/>
      <c r="D27" s="47">
        <v>1007073.9199999999</v>
      </c>
      <c r="E27" s="41">
        <v>0</v>
      </c>
      <c r="F27" s="41">
        <v>0</v>
      </c>
      <c r="G27" s="41">
        <v>172669.34</v>
      </c>
      <c r="H27" s="41">
        <v>90763.01</v>
      </c>
      <c r="I27" s="41">
        <v>69150</v>
      </c>
      <c r="J27" s="41">
        <v>2471.89</v>
      </c>
      <c r="K27" s="41">
        <v>274387.5</v>
      </c>
      <c r="L27" s="41">
        <v>19440</v>
      </c>
      <c r="M27" s="60">
        <f t="shared" si="1"/>
        <v>628881.74</v>
      </c>
    </row>
    <row r="28" spans="1:13" x14ac:dyDescent="0.25">
      <c r="A28" s="10" t="s">
        <v>27</v>
      </c>
      <c r="B28" s="23">
        <f>715000</f>
        <v>715000</v>
      </c>
      <c r="C28" s="11"/>
      <c r="D28" s="47">
        <v>1806148.57</v>
      </c>
      <c r="E28" s="41">
        <v>0</v>
      </c>
      <c r="F28" s="41">
        <v>0</v>
      </c>
      <c r="G28" s="41">
        <v>326081.2</v>
      </c>
      <c r="H28" s="41">
        <v>44250</v>
      </c>
      <c r="I28" s="41">
        <v>243375</v>
      </c>
      <c r="J28" s="41">
        <v>19435.3</v>
      </c>
      <c r="K28" s="41">
        <v>231752</v>
      </c>
      <c r="L28" s="41">
        <v>0</v>
      </c>
      <c r="M28" s="60">
        <f t="shared" si="1"/>
        <v>864893.5</v>
      </c>
    </row>
    <row r="29" spans="1:13" x14ac:dyDescent="0.25">
      <c r="A29" s="10" t="s">
        <v>85</v>
      </c>
      <c r="B29" s="23">
        <f>5250000</f>
        <v>5250000</v>
      </c>
      <c r="C29" s="11"/>
      <c r="D29" s="47">
        <v>5753561.8300000001</v>
      </c>
      <c r="E29" s="41">
        <v>0</v>
      </c>
      <c r="F29" s="41">
        <v>0</v>
      </c>
      <c r="G29" s="41">
        <v>510914.93</v>
      </c>
      <c r="H29" s="41">
        <v>161267.29999999999</v>
      </c>
      <c r="I29" s="41">
        <v>31860</v>
      </c>
      <c r="J29" s="41">
        <v>243639.32</v>
      </c>
      <c r="K29" s="41">
        <v>1007867.5</v>
      </c>
      <c r="L29" s="41">
        <v>8905</v>
      </c>
      <c r="M29" s="60">
        <f t="shared" si="1"/>
        <v>1964454.05</v>
      </c>
    </row>
    <row r="30" spans="1:13" x14ac:dyDescent="0.25">
      <c r="A30" s="10" t="s">
        <v>28</v>
      </c>
      <c r="B30" s="23">
        <f>175000</f>
        <v>175000</v>
      </c>
      <c r="C30" s="11"/>
      <c r="D30" s="47">
        <v>225000</v>
      </c>
      <c r="E30" s="41"/>
      <c r="F30" s="41">
        <v>0</v>
      </c>
      <c r="G30" s="41">
        <v>0</v>
      </c>
      <c r="H30" s="41">
        <v>58631.9</v>
      </c>
      <c r="I30" s="41">
        <v>1085.5999999999999</v>
      </c>
      <c r="J30" s="41">
        <v>0</v>
      </c>
      <c r="K30" s="41">
        <v>0</v>
      </c>
      <c r="L30" s="41">
        <v>57644.6</v>
      </c>
      <c r="M30" s="60">
        <f t="shared" si="1"/>
        <v>117362.1</v>
      </c>
    </row>
    <row r="31" spans="1:13" x14ac:dyDescent="0.25">
      <c r="A31" s="10" t="s">
        <v>86</v>
      </c>
      <c r="B31" s="23">
        <v>300000</v>
      </c>
      <c r="C31" s="11"/>
      <c r="D31" s="47">
        <v>300000</v>
      </c>
      <c r="E31" s="41">
        <v>0</v>
      </c>
      <c r="F31" s="41">
        <v>0</v>
      </c>
      <c r="G31" s="41">
        <v>0</v>
      </c>
      <c r="H31" s="41">
        <v>194822.72</v>
      </c>
      <c r="I31" s="41">
        <v>0</v>
      </c>
      <c r="J31" s="41">
        <v>29291.14</v>
      </c>
      <c r="K31" s="41">
        <v>69030</v>
      </c>
      <c r="L31" s="41">
        <v>0</v>
      </c>
      <c r="M31" s="60">
        <f t="shared" si="1"/>
        <v>293143.86</v>
      </c>
    </row>
    <row r="32" spans="1:13" ht="25.5" x14ac:dyDescent="0.25">
      <c r="A32" s="10" t="s">
        <v>29</v>
      </c>
      <c r="B32" s="23">
        <v>450000</v>
      </c>
      <c r="C32" s="11"/>
      <c r="D32" s="47">
        <v>450915.68</v>
      </c>
      <c r="E32" s="41">
        <v>0</v>
      </c>
      <c r="F32" s="41">
        <v>0</v>
      </c>
      <c r="G32" s="41">
        <v>10620</v>
      </c>
      <c r="H32" s="41">
        <v>87953.2</v>
      </c>
      <c r="I32" s="41">
        <v>1416</v>
      </c>
      <c r="J32" s="41">
        <v>16411.73</v>
      </c>
      <c r="K32" s="41">
        <v>1770</v>
      </c>
      <c r="L32" s="41">
        <v>0</v>
      </c>
      <c r="M32" s="60">
        <f t="shared" si="1"/>
        <v>118170.93</v>
      </c>
    </row>
    <row r="33" spans="1:13" ht="24.75" customHeight="1" x14ac:dyDescent="0.25">
      <c r="A33" s="10" t="s">
        <v>30</v>
      </c>
      <c r="B33" s="23">
        <f>7485000</f>
        <v>7485000</v>
      </c>
      <c r="C33" s="11"/>
      <c r="D33" s="47">
        <v>12391451.26</v>
      </c>
      <c r="E33" s="41">
        <v>337700</v>
      </c>
      <c r="F33" s="41">
        <v>30641.8</v>
      </c>
      <c r="G33" s="41">
        <v>449121.5</v>
      </c>
      <c r="H33" s="41">
        <v>1213109.1599999999</v>
      </c>
      <c r="I33" s="41">
        <v>1330124.4099999999</v>
      </c>
      <c r="J33" s="41">
        <v>452792</v>
      </c>
      <c r="K33" s="41">
        <v>230.1</v>
      </c>
      <c r="L33" s="41">
        <v>533814.24</v>
      </c>
      <c r="M33" s="60">
        <f t="shared" si="1"/>
        <v>4347533.21</v>
      </c>
    </row>
    <row r="34" spans="1:13" ht="25.5" hidden="1" customHeight="1" x14ac:dyDescent="0.25">
      <c r="A34" s="10" t="s">
        <v>31</v>
      </c>
      <c r="B34" s="23"/>
      <c r="C34" s="11"/>
      <c r="D34" s="47"/>
      <c r="E34" s="41">
        <v>0</v>
      </c>
      <c r="F34" s="41">
        <v>0</v>
      </c>
      <c r="G34" s="41"/>
      <c r="H34" s="41"/>
      <c r="I34" s="41"/>
      <c r="J34" s="41"/>
      <c r="K34" s="41"/>
      <c r="L34" s="41"/>
      <c r="M34" s="60">
        <f t="shared" si="1"/>
        <v>0</v>
      </c>
    </row>
    <row r="35" spans="1:13" ht="15.75" customHeight="1" x14ac:dyDescent="0.25">
      <c r="A35" s="10" t="s">
        <v>32</v>
      </c>
      <c r="B35" s="23">
        <f>7517610</f>
        <v>7517610</v>
      </c>
      <c r="C35" s="11"/>
      <c r="D35" s="47">
        <v>9465784.6699999999</v>
      </c>
      <c r="E35" s="41">
        <v>0</v>
      </c>
      <c r="F35" s="41">
        <v>0</v>
      </c>
      <c r="G35" s="41">
        <v>175449.1</v>
      </c>
      <c r="H35" s="41">
        <v>576123.78</v>
      </c>
      <c r="I35" s="41">
        <v>231746.1</v>
      </c>
      <c r="J35" s="41">
        <v>2364240.2000000002</v>
      </c>
      <c r="K35" s="41">
        <v>1030556.54</v>
      </c>
      <c r="L35" s="41">
        <v>133212.74</v>
      </c>
      <c r="M35" s="60">
        <f t="shared" si="1"/>
        <v>4511328.4600000009</v>
      </c>
    </row>
    <row r="36" spans="1:13" x14ac:dyDescent="0.25">
      <c r="A36" s="8" t="s">
        <v>33</v>
      </c>
      <c r="B36" s="27">
        <f>SUM(B37:B43)</f>
        <v>1300000</v>
      </c>
      <c r="C36" s="27"/>
      <c r="D36" s="54">
        <v>1300000</v>
      </c>
      <c r="E36" s="42">
        <v>0</v>
      </c>
      <c r="F36" s="42">
        <v>0</v>
      </c>
      <c r="G36" s="42">
        <f>SUM(G37:G42)</f>
        <v>834190.42</v>
      </c>
      <c r="H36" s="42">
        <f>SUM(H37:H42)</f>
        <v>115156.84</v>
      </c>
      <c r="I36" s="42">
        <f>SUM(I37:I42)</f>
        <v>0</v>
      </c>
      <c r="J36" s="42">
        <f>SUM(J37:J42)</f>
        <v>45000</v>
      </c>
      <c r="K36" s="42">
        <f>SUM(K37:K42)</f>
        <v>0</v>
      </c>
      <c r="L36" s="42">
        <f>SUM(L37:L42)</f>
        <v>82761.42</v>
      </c>
      <c r="M36" s="39">
        <f t="shared" si="1"/>
        <v>1077108.68</v>
      </c>
    </row>
    <row r="37" spans="1:13" ht="25.5" x14ac:dyDescent="0.25">
      <c r="A37" s="10" t="s">
        <v>34</v>
      </c>
      <c r="B37" s="11">
        <v>300000</v>
      </c>
      <c r="C37" s="31"/>
      <c r="D37" s="47">
        <v>300000</v>
      </c>
      <c r="E37" s="41">
        <v>0</v>
      </c>
      <c r="F37" s="41">
        <v>0</v>
      </c>
      <c r="G37" s="41">
        <v>0</v>
      </c>
      <c r="H37" s="41">
        <v>90000</v>
      </c>
      <c r="I37" s="41">
        <v>0</v>
      </c>
      <c r="J37" s="41">
        <v>45000</v>
      </c>
      <c r="K37" s="41">
        <v>0</v>
      </c>
      <c r="L37" s="41">
        <v>82761.42</v>
      </c>
      <c r="M37" s="60">
        <f t="shared" si="1"/>
        <v>217761.41999999998</v>
      </c>
    </row>
    <row r="38" spans="1:13" ht="25.5" hidden="1" customHeight="1" x14ac:dyDescent="0.25">
      <c r="A38" s="10" t="s">
        <v>35</v>
      </c>
      <c r="B38" s="24">
        <v>0</v>
      </c>
      <c r="C38" s="24"/>
      <c r="D38" s="41">
        <v>0</v>
      </c>
      <c r="E38" s="41">
        <f t="shared" ref="E38:F41" ca="1" si="4">SUM(M38+N38+O38+P38+Q38+R38+S38+T38+U38+V38+W38+X38)</f>
        <v>0</v>
      </c>
      <c r="F38" s="41">
        <f t="shared" si="4"/>
        <v>0</v>
      </c>
      <c r="G38" s="41"/>
      <c r="H38" s="41"/>
      <c r="I38" s="41"/>
      <c r="J38" s="41"/>
      <c r="K38" s="41"/>
      <c r="L38" s="41"/>
      <c r="M38" s="60">
        <f t="shared" ca="1" si="1"/>
        <v>127609793.23000002</v>
      </c>
    </row>
    <row r="39" spans="1:13" ht="25.5" hidden="1" customHeight="1" x14ac:dyDescent="0.25">
      <c r="A39" s="10" t="s">
        <v>36</v>
      </c>
      <c r="B39" s="24">
        <v>0</v>
      </c>
      <c r="C39" s="24"/>
      <c r="D39" s="41">
        <v>0</v>
      </c>
      <c r="E39" s="41">
        <f t="shared" ca="1" si="4"/>
        <v>0</v>
      </c>
      <c r="F39" s="41">
        <f t="shared" si="4"/>
        <v>0</v>
      </c>
      <c r="G39" s="41"/>
      <c r="H39" s="41"/>
      <c r="I39" s="41"/>
      <c r="J39" s="41"/>
      <c r="K39" s="41"/>
      <c r="L39" s="41"/>
      <c r="M39" s="60">
        <f t="shared" ca="1" si="1"/>
        <v>127609793.23000002</v>
      </c>
    </row>
    <row r="40" spans="1:13" ht="25.5" hidden="1" customHeight="1" x14ac:dyDescent="0.25">
      <c r="A40" s="10" t="s">
        <v>37</v>
      </c>
      <c r="B40" s="24">
        <v>0</v>
      </c>
      <c r="C40" s="24"/>
      <c r="D40" s="41">
        <v>0</v>
      </c>
      <c r="E40" s="41">
        <f t="shared" ca="1" si="4"/>
        <v>0</v>
      </c>
      <c r="F40" s="41">
        <f t="shared" si="4"/>
        <v>0</v>
      </c>
      <c r="G40" s="41"/>
      <c r="H40" s="41"/>
      <c r="I40" s="41"/>
      <c r="J40" s="41"/>
      <c r="K40" s="41"/>
      <c r="L40" s="41"/>
      <c r="M40" s="60">
        <f t="shared" ca="1" si="1"/>
        <v>127609793.23000002</v>
      </c>
    </row>
    <row r="41" spans="1:13" ht="25.5" hidden="1" customHeight="1" x14ac:dyDescent="0.25">
      <c r="A41" s="10" t="s">
        <v>38</v>
      </c>
      <c r="B41" s="24">
        <v>0</v>
      </c>
      <c r="C41" s="24"/>
      <c r="D41" s="41">
        <v>0</v>
      </c>
      <c r="E41" s="41">
        <f t="shared" ca="1" si="4"/>
        <v>0</v>
      </c>
      <c r="F41" s="41">
        <f t="shared" si="4"/>
        <v>0</v>
      </c>
      <c r="G41" s="41"/>
      <c r="H41" s="41"/>
      <c r="I41" s="41"/>
      <c r="J41" s="41"/>
      <c r="K41" s="41"/>
      <c r="L41" s="41"/>
      <c r="M41" s="60">
        <f t="shared" ca="1" si="1"/>
        <v>127609793.23000002</v>
      </c>
    </row>
    <row r="42" spans="1:13" ht="25.5" x14ac:dyDescent="0.25">
      <c r="A42" s="10" t="s">
        <v>39</v>
      </c>
      <c r="B42" s="11">
        <v>1000000</v>
      </c>
      <c r="C42" s="11"/>
      <c r="D42" s="41">
        <v>1000000</v>
      </c>
      <c r="E42" s="41">
        <v>0</v>
      </c>
      <c r="F42" s="41">
        <v>0</v>
      </c>
      <c r="G42" s="41">
        <v>834190.42</v>
      </c>
      <c r="H42" s="41">
        <v>25156.84</v>
      </c>
      <c r="I42" s="41">
        <v>0</v>
      </c>
      <c r="J42" s="41">
        <v>0</v>
      </c>
      <c r="K42" s="41">
        <v>0</v>
      </c>
      <c r="L42" s="41">
        <v>0</v>
      </c>
      <c r="M42" s="60">
        <f t="shared" si="1"/>
        <v>859347.26</v>
      </c>
    </row>
    <row r="43" spans="1:13" ht="25.5" hidden="1" customHeight="1" x14ac:dyDescent="0.25">
      <c r="A43" s="10" t="s">
        <v>40</v>
      </c>
      <c r="B43" s="24">
        <v>0</v>
      </c>
      <c r="C43" s="31"/>
      <c r="D43" s="41">
        <v>0</v>
      </c>
      <c r="E43" s="41">
        <f t="shared" ref="E43:F51" ca="1" si="5">SUM(M43+N43+O43+P43+Q43+R43+S43+T43+U43+V43+W43+X43)</f>
        <v>0</v>
      </c>
      <c r="F43" s="41">
        <f t="shared" si="5"/>
        <v>0</v>
      </c>
      <c r="G43" s="41"/>
      <c r="H43" s="41"/>
      <c r="I43" s="41"/>
      <c r="J43" s="41"/>
      <c r="K43" s="41"/>
      <c r="L43" s="41"/>
      <c r="M43" s="60">
        <f t="shared" ca="1" si="1"/>
        <v>127609793.23000002</v>
      </c>
    </row>
    <row r="44" spans="1:13" ht="25.5" hidden="1" customHeight="1" x14ac:dyDescent="0.25">
      <c r="A44" s="13" t="s">
        <v>41</v>
      </c>
      <c r="B44" s="25">
        <f>SUM(B45:B51)</f>
        <v>0</v>
      </c>
      <c r="C44" s="25"/>
      <c r="D44" s="42"/>
      <c r="E44" s="42">
        <f t="shared" ca="1" si="5"/>
        <v>0</v>
      </c>
      <c r="F44" s="42">
        <f t="shared" si="5"/>
        <v>0</v>
      </c>
      <c r="G44" s="42"/>
      <c r="H44" s="42"/>
      <c r="I44" s="42"/>
      <c r="J44" s="42"/>
      <c r="K44" s="42"/>
      <c r="L44" s="42"/>
      <c r="M44" s="60">
        <f t="shared" ca="1" si="1"/>
        <v>127609793.23000002</v>
      </c>
    </row>
    <row r="45" spans="1:13" ht="15" hidden="1" customHeight="1" x14ac:dyDescent="0.25">
      <c r="A45" s="10" t="s">
        <v>42</v>
      </c>
      <c r="B45" s="24">
        <v>0</v>
      </c>
      <c r="C45" s="24"/>
      <c r="D45" s="41"/>
      <c r="E45" s="41">
        <f t="shared" ca="1" si="5"/>
        <v>0</v>
      </c>
      <c r="F45" s="41">
        <f t="shared" si="5"/>
        <v>0</v>
      </c>
      <c r="G45" s="41"/>
      <c r="H45" s="41"/>
      <c r="I45" s="41"/>
      <c r="J45" s="41"/>
      <c r="K45" s="41"/>
      <c r="L45" s="41"/>
      <c r="M45" s="60">
        <f t="shared" ca="1" si="1"/>
        <v>127609793.23000002</v>
      </c>
    </row>
    <row r="46" spans="1:13" ht="25.5" hidden="1" customHeight="1" x14ac:dyDescent="0.25">
      <c r="A46" s="10" t="s">
        <v>43</v>
      </c>
      <c r="B46" s="24">
        <v>0</v>
      </c>
      <c r="C46" s="24"/>
      <c r="D46" s="41"/>
      <c r="E46" s="41">
        <f t="shared" ca="1" si="5"/>
        <v>0</v>
      </c>
      <c r="F46" s="41">
        <f t="shared" si="5"/>
        <v>0</v>
      </c>
      <c r="G46" s="41"/>
      <c r="H46" s="41"/>
      <c r="I46" s="41"/>
      <c r="J46" s="41"/>
      <c r="K46" s="41"/>
      <c r="L46" s="41"/>
      <c r="M46" s="60">
        <f t="shared" ca="1" si="1"/>
        <v>127609793.23000002</v>
      </c>
    </row>
    <row r="47" spans="1:13" ht="25.5" hidden="1" customHeight="1" x14ac:dyDescent="0.25">
      <c r="A47" s="10" t="s">
        <v>44</v>
      </c>
      <c r="B47" s="24">
        <v>0</v>
      </c>
      <c r="C47" s="24"/>
      <c r="D47" s="41"/>
      <c r="E47" s="41">
        <f t="shared" ca="1" si="5"/>
        <v>0</v>
      </c>
      <c r="F47" s="41">
        <f t="shared" si="5"/>
        <v>0</v>
      </c>
      <c r="G47" s="41"/>
      <c r="H47" s="41"/>
      <c r="I47" s="41"/>
      <c r="J47" s="41"/>
      <c r="K47" s="41"/>
      <c r="L47" s="41"/>
      <c r="M47" s="60">
        <f t="shared" ca="1" si="1"/>
        <v>127609793.23000002</v>
      </c>
    </row>
    <row r="48" spans="1:13" ht="25.5" hidden="1" customHeight="1" x14ac:dyDescent="0.25">
      <c r="A48" s="10" t="s">
        <v>45</v>
      </c>
      <c r="B48" s="24">
        <v>0</v>
      </c>
      <c r="C48" s="24"/>
      <c r="D48" s="41"/>
      <c r="E48" s="41">
        <f t="shared" ca="1" si="5"/>
        <v>0</v>
      </c>
      <c r="F48" s="41">
        <f t="shared" si="5"/>
        <v>0</v>
      </c>
      <c r="G48" s="41"/>
      <c r="H48" s="41"/>
      <c r="I48" s="41"/>
      <c r="J48" s="41"/>
      <c r="K48" s="41"/>
      <c r="L48" s="41"/>
      <c r="M48" s="60">
        <f t="shared" ca="1" si="1"/>
        <v>127609793.23000002</v>
      </c>
    </row>
    <row r="49" spans="1:13" ht="25.5" hidden="1" customHeight="1" x14ac:dyDescent="0.25">
      <c r="A49" s="10" t="s">
        <v>46</v>
      </c>
      <c r="B49" s="24">
        <v>0</v>
      </c>
      <c r="C49" s="24"/>
      <c r="D49" s="41"/>
      <c r="E49" s="41">
        <f t="shared" ca="1" si="5"/>
        <v>0</v>
      </c>
      <c r="F49" s="41">
        <f t="shared" si="5"/>
        <v>0</v>
      </c>
      <c r="G49" s="41"/>
      <c r="H49" s="41"/>
      <c r="I49" s="41"/>
      <c r="J49" s="41"/>
      <c r="K49" s="41"/>
      <c r="L49" s="41"/>
      <c r="M49" s="60">
        <f t="shared" ca="1" si="1"/>
        <v>127609793.23000002</v>
      </c>
    </row>
    <row r="50" spans="1:13" ht="25.5" hidden="1" customHeight="1" x14ac:dyDescent="0.25">
      <c r="A50" s="10" t="s">
        <v>47</v>
      </c>
      <c r="B50" s="24">
        <v>0</v>
      </c>
      <c r="C50" s="24"/>
      <c r="D50" s="41"/>
      <c r="E50" s="41">
        <f t="shared" ca="1" si="5"/>
        <v>0</v>
      </c>
      <c r="F50" s="41">
        <f t="shared" si="5"/>
        <v>0</v>
      </c>
      <c r="G50" s="41"/>
      <c r="H50" s="41"/>
      <c r="I50" s="41"/>
      <c r="J50" s="41"/>
      <c r="K50" s="41"/>
      <c r="L50" s="41"/>
      <c r="M50" s="60">
        <f t="shared" ca="1" si="1"/>
        <v>127609793.23000002</v>
      </c>
    </row>
    <row r="51" spans="1:13" ht="25.5" hidden="1" customHeight="1" x14ac:dyDescent="0.25">
      <c r="A51" s="10" t="s">
        <v>48</v>
      </c>
      <c r="B51" s="24">
        <v>0</v>
      </c>
      <c r="C51" s="24"/>
      <c r="D51" s="41"/>
      <c r="E51" s="41">
        <f t="shared" ca="1" si="5"/>
        <v>0</v>
      </c>
      <c r="F51" s="41">
        <f t="shared" si="5"/>
        <v>0</v>
      </c>
      <c r="G51" s="41"/>
      <c r="H51" s="41"/>
      <c r="I51" s="41"/>
      <c r="J51" s="41"/>
      <c r="K51" s="41"/>
      <c r="L51" s="41"/>
      <c r="M51" s="60">
        <f t="shared" ca="1" si="1"/>
        <v>127609793.23000002</v>
      </c>
    </row>
    <row r="52" spans="1:13" ht="30" x14ac:dyDescent="0.25">
      <c r="A52" s="8" t="s">
        <v>49</v>
      </c>
      <c r="B52" s="28">
        <f>SUM(B53:B61)</f>
        <v>10000000</v>
      </c>
      <c r="C52" s="28"/>
      <c r="D52" s="58">
        <v>49222796.259999998</v>
      </c>
      <c r="E52" s="42">
        <f t="shared" ref="E52:J52" si="6">SUM(E53:E61)</f>
        <v>0</v>
      </c>
      <c r="F52" s="42">
        <f t="shared" si="6"/>
        <v>0</v>
      </c>
      <c r="G52" s="42">
        <f t="shared" si="6"/>
        <v>1114823.69</v>
      </c>
      <c r="H52" s="42">
        <f t="shared" si="6"/>
        <v>1710773.55</v>
      </c>
      <c r="I52" s="42">
        <f t="shared" si="6"/>
        <v>16724.310000000001</v>
      </c>
      <c r="J52" s="42">
        <f t="shared" si="6"/>
        <v>180446.38</v>
      </c>
      <c r="K52" s="42">
        <f>SUM(K53:K61)</f>
        <v>2531733.5499999998</v>
      </c>
      <c r="L52" s="42">
        <f>SUM(L53:L61)</f>
        <v>3255598.89</v>
      </c>
      <c r="M52" s="39">
        <f t="shared" si="1"/>
        <v>8810100.370000001</v>
      </c>
    </row>
    <row r="53" spans="1:13" x14ac:dyDescent="0.25">
      <c r="A53" s="10" t="s">
        <v>50</v>
      </c>
      <c r="B53" s="23">
        <f>500000</f>
        <v>500000</v>
      </c>
      <c r="C53" s="23"/>
      <c r="D53" s="47">
        <v>21923563.620000001</v>
      </c>
      <c r="E53" s="41">
        <v>0</v>
      </c>
      <c r="F53" s="41">
        <v>0</v>
      </c>
      <c r="G53" s="41">
        <v>870976.88</v>
      </c>
      <c r="H53" s="41">
        <v>1111633.94</v>
      </c>
      <c r="I53" s="41">
        <v>0</v>
      </c>
      <c r="J53" s="41">
        <v>79202.38</v>
      </c>
      <c r="K53" s="41">
        <v>820733.55</v>
      </c>
      <c r="L53" s="41">
        <v>1598771.79</v>
      </c>
      <c r="M53" s="60">
        <f t="shared" si="1"/>
        <v>4481318.54</v>
      </c>
    </row>
    <row r="54" spans="1:13" ht="25.5" x14ac:dyDescent="0.25">
      <c r="A54" s="10" t="s">
        <v>51</v>
      </c>
      <c r="B54" s="23">
        <v>0</v>
      </c>
      <c r="C54" s="33"/>
      <c r="D54" s="47">
        <v>2000000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101244</v>
      </c>
      <c r="K54" s="41">
        <v>1711000</v>
      </c>
      <c r="L54" s="41">
        <v>0</v>
      </c>
      <c r="M54" s="60">
        <f t="shared" si="1"/>
        <v>1812244</v>
      </c>
    </row>
    <row r="55" spans="1:13" ht="25.5" x14ac:dyDescent="0.25">
      <c r="A55" s="10" t="s">
        <v>52</v>
      </c>
      <c r="B55" s="23">
        <v>0</v>
      </c>
      <c r="C55" s="23"/>
      <c r="D55" s="47">
        <v>200000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60">
        <f t="shared" si="1"/>
        <v>0</v>
      </c>
    </row>
    <row r="56" spans="1:13" ht="25.5" x14ac:dyDescent="0.25">
      <c r="A56" s="10" t="s">
        <v>53</v>
      </c>
      <c r="B56" s="23">
        <v>0</v>
      </c>
      <c r="C56" s="23"/>
      <c r="D56" s="47">
        <v>2415160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60">
        <f t="shared" si="1"/>
        <v>0</v>
      </c>
    </row>
    <row r="57" spans="1:13" ht="25.5" x14ac:dyDescent="0.25">
      <c r="A57" s="10" t="s">
        <v>54</v>
      </c>
      <c r="B57" s="23">
        <f>500000</f>
        <v>500000</v>
      </c>
      <c r="C57" s="23"/>
      <c r="D57" s="47">
        <v>12222569.289999999</v>
      </c>
      <c r="E57" s="41">
        <v>0</v>
      </c>
      <c r="F57" s="41">
        <v>0</v>
      </c>
      <c r="G57" s="41">
        <v>0</v>
      </c>
      <c r="H57" s="41">
        <v>0</v>
      </c>
      <c r="I57" s="41">
        <v>16724.310000000001</v>
      </c>
      <c r="J57" s="41">
        <v>0</v>
      </c>
      <c r="K57" s="41">
        <v>0</v>
      </c>
      <c r="L57" s="41">
        <v>0</v>
      </c>
      <c r="M57" s="60">
        <f t="shared" si="1"/>
        <v>16724.310000000001</v>
      </c>
    </row>
    <row r="58" spans="1:13" ht="18.75" customHeight="1" x14ac:dyDescent="0.25">
      <c r="A58" s="10" t="s">
        <v>55</v>
      </c>
      <c r="B58" s="23">
        <v>0</v>
      </c>
      <c r="C58" s="23"/>
      <c r="D58" s="47">
        <v>1461503.35</v>
      </c>
      <c r="E58" s="41">
        <v>0</v>
      </c>
      <c r="F58" s="41">
        <v>0</v>
      </c>
      <c r="G58" s="41">
        <v>0</v>
      </c>
      <c r="H58" s="41">
        <v>461503.35</v>
      </c>
      <c r="I58" s="41">
        <v>0</v>
      </c>
      <c r="J58" s="41">
        <v>0</v>
      </c>
      <c r="K58" s="41">
        <v>0</v>
      </c>
      <c r="L58" s="41">
        <v>1000000</v>
      </c>
      <c r="M58" s="60">
        <f t="shared" si="1"/>
        <v>1461503.35</v>
      </c>
    </row>
    <row r="59" spans="1:13" ht="15" hidden="1" customHeight="1" x14ac:dyDescent="0.25">
      <c r="A59" s="10" t="s">
        <v>56</v>
      </c>
      <c r="B59" s="23">
        <v>0</v>
      </c>
      <c r="C59" s="23"/>
      <c r="D59" s="41"/>
      <c r="E59" s="41">
        <v>0</v>
      </c>
      <c r="F59" s="41">
        <v>0</v>
      </c>
      <c r="G59" s="41"/>
      <c r="H59" s="41"/>
      <c r="I59" s="41"/>
      <c r="J59" s="41"/>
      <c r="K59" s="41"/>
      <c r="L59" s="41"/>
      <c r="M59" s="60">
        <f t="shared" si="1"/>
        <v>0</v>
      </c>
    </row>
    <row r="60" spans="1:13" x14ac:dyDescent="0.25">
      <c r="A60" s="10" t="s">
        <v>57</v>
      </c>
      <c r="B60" s="23">
        <v>0</v>
      </c>
      <c r="C60" s="23"/>
      <c r="D60" s="47">
        <v>0</v>
      </c>
      <c r="E60" s="41">
        <v>0</v>
      </c>
      <c r="F60" s="41">
        <v>0</v>
      </c>
      <c r="G60" s="41">
        <v>243846.81</v>
      </c>
      <c r="H60" s="41">
        <v>137636.26</v>
      </c>
      <c r="I60" s="41">
        <v>0</v>
      </c>
      <c r="J60" s="41">
        <v>0</v>
      </c>
      <c r="K60" s="41">
        <v>0</v>
      </c>
      <c r="L60" s="41">
        <v>656827.1</v>
      </c>
      <c r="M60" s="60">
        <f t="shared" si="1"/>
        <v>1038310.1699999999</v>
      </c>
    </row>
    <row r="61" spans="1:13" ht="25.5" x14ac:dyDescent="0.25">
      <c r="A61" s="10" t="s">
        <v>58</v>
      </c>
      <c r="B61" s="23">
        <v>9000000</v>
      </c>
      <c r="C61" s="23"/>
      <c r="D61" s="47">
        <v>9000000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1">
        <v>0</v>
      </c>
      <c r="L61" s="41">
        <v>0</v>
      </c>
      <c r="M61" s="60">
        <f t="shared" si="1"/>
        <v>0</v>
      </c>
    </row>
    <row r="62" spans="1:13" x14ac:dyDescent="0.25">
      <c r="A62" s="8" t="s">
        <v>59</v>
      </c>
      <c r="B62" s="28">
        <f>SUM(B63:B66)</f>
        <v>10000000</v>
      </c>
      <c r="C62" s="12"/>
      <c r="D62" s="42">
        <v>53117961.579999998</v>
      </c>
      <c r="E62" s="42">
        <f t="shared" ref="E62:J62" si="7">SUM(E63:E66)</f>
        <v>0</v>
      </c>
      <c r="F62" s="42">
        <f t="shared" si="7"/>
        <v>0</v>
      </c>
      <c r="G62" s="42">
        <f t="shared" si="7"/>
        <v>754463.08</v>
      </c>
      <c r="H62" s="42">
        <f t="shared" si="7"/>
        <v>5602906.71</v>
      </c>
      <c r="I62" s="42">
        <f t="shared" si="7"/>
        <v>1551153.02</v>
      </c>
      <c r="J62" s="42">
        <f t="shared" si="7"/>
        <v>0</v>
      </c>
      <c r="K62" s="42">
        <f>SUM(K63:K66)</f>
        <v>0</v>
      </c>
      <c r="L62" s="42">
        <f>SUM(L63:L66)</f>
        <v>1130848.71</v>
      </c>
      <c r="M62" s="39">
        <f>SUM(E62:L62)</f>
        <v>9039371.5199999996</v>
      </c>
    </row>
    <row r="63" spans="1:13" x14ac:dyDescent="0.25">
      <c r="A63" s="10" t="s">
        <v>60</v>
      </c>
      <c r="B63" s="23">
        <f>10000000</f>
        <v>10000000</v>
      </c>
      <c r="C63" s="26"/>
      <c r="D63" s="47">
        <v>53117961.579999998</v>
      </c>
      <c r="E63" s="41">
        <v>0</v>
      </c>
      <c r="F63" s="41">
        <v>0</v>
      </c>
      <c r="G63" s="41">
        <v>754463.08</v>
      </c>
      <c r="H63" s="41">
        <v>5602906.71</v>
      </c>
      <c r="I63" s="41">
        <v>1551153.02</v>
      </c>
      <c r="J63" s="41">
        <v>0</v>
      </c>
      <c r="K63" s="41"/>
      <c r="L63" s="41">
        <v>1130848.71</v>
      </c>
      <c r="M63" s="60">
        <f t="shared" si="1"/>
        <v>9039371.5199999996</v>
      </c>
    </row>
    <row r="64" spans="1:13" x14ac:dyDescent="0.25">
      <c r="A64" s="10" t="s">
        <v>61</v>
      </c>
      <c r="B64" s="24">
        <v>0</v>
      </c>
      <c r="C64" s="24"/>
      <c r="D64" s="47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60">
        <f t="shared" si="1"/>
        <v>0</v>
      </c>
    </row>
    <row r="65" spans="1:13" ht="25.5" x14ac:dyDescent="0.25">
      <c r="A65" s="10" t="s">
        <v>62</v>
      </c>
      <c r="B65" s="24">
        <v>0</v>
      </c>
      <c r="C65" s="24"/>
      <c r="D65" s="41">
        <v>0</v>
      </c>
      <c r="E65" s="41">
        <v>0</v>
      </c>
      <c r="F65" s="41">
        <f t="shared" ref="F65:F73" si="8">SUM(N65+O65+P65+Q65+R65+S65+T65+U65+V65+W65+X65+Y65)</f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60">
        <f t="shared" si="1"/>
        <v>0</v>
      </c>
    </row>
    <row r="66" spans="1:13" ht="38.25" x14ac:dyDescent="0.25">
      <c r="A66" s="10" t="s">
        <v>63</v>
      </c>
      <c r="B66" s="24">
        <v>0</v>
      </c>
      <c r="C66" s="24"/>
      <c r="D66" s="41">
        <v>0</v>
      </c>
      <c r="E66" s="41">
        <v>0</v>
      </c>
      <c r="F66" s="41">
        <f t="shared" si="8"/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60">
        <f t="shared" si="1"/>
        <v>0</v>
      </c>
    </row>
    <row r="67" spans="1:13" ht="30" x14ac:dyDescent="0.25">
      <c r="A67" s="13" t="s">
        <v>64</v>
      </c>
      <c r="B67" s="29">
        <f>SUM(B68:B69)</f>
        <v>0</v>
      </c>
      <c r="C67" s="29"/>
      <c r="D67" s="42">
        <v>0</v>
      </c>
      <c r="E67" s="42">
        <v>0</v>
      </c>
      <c r="F67" s="42">
        <f t="shared" si="8"/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60">
        <f t="shared" si="1"/>
        <v>0</v>
      </c>
    </row>
    <row r="68" spans="1:13" x14ac:dyDescent="0.25">
      <c r="A68" s="10" t="s">
        <v>65</v>
      </c>
      <c r="B68" s="24">
        <v>0</v>
      </c>
      <c r="C68" s="24"/>
      <c r="D68" s="41">
        <v>0</v>
      </c>
      <c r="E68" s="41">
        <v>0</v>
      </c>
      <c r="F68" s="41">
        <f t="shared" si="8"/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60">
        <f t="shared" si="1"/>
        <v>0</v>
      </c>
    </row>
    <row r="69" spans="1:13" ht="25.5" x14ac:dyDescent="0.25">
      <c r="A69" s="10" t="s">
        <v>66</v>
      </c>
      <c r="B69" s="24">
        <v>0</v>
      </c>
      <c r="C69" s="24"/>
      <c r="D69" s="41">
        <v>0</v>
      </c>
      <c r="E69" s="41">
        <v>0</v>
      </c>
      <c r="F69" s="41">
        <f t="shared" si="8"/>
        <v>0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60">
        <f t="shared" si="1"/>
        <v>0</v>
      </c>
    </row>
    <row r="70" spans="1:13" x14ac:dyDescent="0.25">
      <c r="A70" s="13" t="s">
        <v>67</v>
      </c>
      <c r="B70" s="29">
        <f>SUM(B71:B73)</f>
        <v>0</v>
      </c>
      <c r="C70" s="29"/>
      <c r="D70" s="42">
        <v>0</v>
      </c>
      <c r="E70" s="42">
        <v>0</v>
      </c>
      <c r="F70" s="42">
        <f t="shared" si="8"/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60">
        <f t="shared" si="1"/>
        <v>0</v>
      </c>
    </row>
    <row r="71" spans="1:13" x14ac:dyDescent="0.25">
      <c r="A71" s="10" t="s">
        <v>68</v>
      </c>
      <c r="B71" s="24">
        <v>0</v>
      </c>
      <c r="C71" s="24"/>
      <c r="D71" s="41">
        <v>0</v>
      </c>
      <c r="E71" s="41">
        <v>0</v>
      </c>
      <c r="F71" s="41">
        <f t="shared" si="8"/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60">
        <f t="shared" si="1"/>
        <v>0</v>
      </c>
    </row>
    <row r="72" spans="1:13" x14ac:dyDescent="0.25">
      <c r="A72" s="10" t="s">
        <v>69</v>
      </c>
      <c r="B72" s="24">
        <v>0</v>
      </c>
      <c r="C72" s="24"/>
      <c r="D72" s="41">
        <v>0</v>
      </c>
      <c r="E72" s="41">
        <v>0</v>
      </c>
      <c r="F72" s="41">
        <f t="shared" si="8"/>
        <v>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60">
        <f t="shared" si="1"/>
        <v>0</v>
      </c>
    </row>
    <row r="73" spans="1:13" ht="25.5" x14ac:dyDescent="0.25">
      <c r="A73" s="10" t="s">
        <v>70</v>
      </c>
      <c r="B73" s="24">
        <v>0</v>
      </c>
      <c r="C73" s="24"/>
      <c r="D73" s="41">
        <v>0</v>
      </c>
      <c r="E73" s="41">
        <v>0</v>
      </c>
      <c r="F73" s="41">
        <f t="shared" si="8"/>
        <v>0</v>
      </c>
      <c r="G73" s="41">
        <v>0</v>
      </c>
      <c r="H73" s="41">
        <v>0</v>
      </c>
      <c r="I73" s="41">
        <v>0</v>
      </c>
      <c r="J73" s="41">
        <v>0</v>
      </c>
      <c r="K73" s="41">
        <v>0</v>
      </c>
      <c r="L73" s="41">
        <v>0</v>
      </c>
      <c r="M73" s="60">
        <f t="shared" si="1"/>
        <v>0</v>
      </c>
    </row>
    <row r="74" spans="1:13" x14ac:dyDescent="0.25">
      <c r="A74" s="14"/>
      <c r="B74" s="14"/>
      <c r="C74" s="32"/>
      <c r="D74" s="41"/>
      <c r="E74" s="41"/>
      <c r="F74" s="41"/>
      <c r="G74" s="41"/>
      <c r="H74" s="41"/>
      <c r="I74" s="41"/>
      <c r="J74" s="41"/>
      <c r="K74" s="41"/>
      <c r="L74" s="41"/>
      <c r="M74" s="41"/>
    </row>
    <row r="75" spans="1:13" x14ac:dyDescent="0.25">
      <c r="A75" s="15" t="s">
        <v>71</v>
      </c>
      <c r="B75" s="30">
        <f>+B62+B52+B36+B26+B16+B10</f>
        <v>371707511</v>
      </c>
      <c r="C75" s="30"/>
      <c r="D75" s="57">
        <v>501106720.31</v>
      </c>
      <c r="E75" s="30">
        <f>+E10+E16+E26+E52</f>
        <v>18520577.200000003</v>
      </c>
      <c r="F75" s="30">
        <f>+F10+F16+F26+F52</f>
        <v>17928965.420000002</v>
      </c>
      <c r="G75" s="30">
        <f>+G10+G16+G26+G52+G36+G62</f>
        <v>30348350.98</v>
      </c>
      <c r="H75" s="30">
        <f>+H10+H16+H26+H52+H36+H62</f>
        <v>32897752.010000002</v>
      </c>
      <c r="I75" s="30">
        <f>+I10+I16+I26+I52+I36+I62</f>
        <v>36119277.750000007</v>
      </c>
      <c r="J75" s="30">
        <f>+J10+J16+J26+J52+J36+J62</f>
        <v>29888830.539999995</v>
      </c>
      <c r="K75" s="30">
        <f>+K10+K16+K26+K52+K36+K62</f>
        <v>24856166.560000002</v>
      </c>
      <c r="L75" s="30">
        <f>+L10+L16+L26+L52+L36+L62</f>
        <v>29103930.350000001</v>
      </c>
      <c r="M75" s="30">
        <f>+M10+M16+M26+M36+M52+M62</f>
        <v>219663850.81</v>
      </c>
    </row>
    <row r="76" spans="1:13" ht="9" customHeight="1" x14ac:dyDescent="0.25">
      <c r="A76" s="16"/>
      <c r="B76" s="16"/>
      <c r="C76" s="16"/>
      <c r="D76" s="47"/>
      <c r="M76" s="40"/>
    </row>
    <row r="77" spans="1:13" x14ac:dyDescent="0.25">
      <c r="A77" s="6" t="s">
        <v>72</v>
      </c>
      <c r="B77" s="6"/>
      <c r="C77" s="6"/>
      <c r="D77" s="56"/>
      <c r="E77" s="44"/>
      <c r="F77" s="44"/>
      <c r="G77" s="44"/>
      <c r="H77" s="44"/>
      <c r="I77" s="44"/>
      <c r="J77" s="44"/>
      <c r="K77" s="44"/>
      <c r="L77" s="44"/>
      <c r="M77" s="44"/>
    </row>
    <row r="78" spans="1:13" x14ac:dyDescent="0.25">
      <c r="A78" s="8" t="s">
        <v>73</v>
      </c>
      <c r="B78" s="12">
        <v>0</v>
      </c>
      <c r="C78" s="8"/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</row>
    <row r="79" spans="1:13" ht="25.5" x14ac:dyDescent="0.25">
      <c r="A79" s="10" t="s">
        <v>74</v>
      </c>
      <c r="B79" s="24">
        <v>0</v>
      </c>
      <c r="C79" s="24"/>
      <c r="D79" s="41">
        <v>0</v>
      </c>
      <c r="E79" s="41">
        <v>0</v>
      </c>
      <c r="F79" s="41">
        <v>0</v>
      </c>
      <c r="G79" s="41">
        <v>0</v>
      </c>
      <c r="H79" s="41">
        <v>0</v>
      </c>
      <c r="I79" s="41">
        <v>0</v>
      </c>
      <c r="J79" s="41">
        <v>0</v>
      </c>
      <c r="K79" s="41">
        <v>0</v>
      </c>
      <c r="L79" s="41">
        <v>0</v>
      </c>
      <c r="M79" s="41">
        <v>0</v>
      </c>
    </row>
    <row r="80" spans="1:13" ht="25.5" x14ac:dyDescent="0.25">
      <c r="A80" s="10" t="s">
        <v>75</v>
      </c>
      <c r="B80" s="24">
        <v>0</v>
      </c>
      <c r="C80" s="24"/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  <c r="M80" s="41">
        <v>0</v>
      </c>
    </row>
    <row r="81" spans="1:14" x14ac:dyDescent="0.25">
      <c r="A81" s="8" t="s">
        <v>76</v>
      </c>
      <c r="B81" s="8"/>
      <c r="C81" s="42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</row>
    <row r="82" spans="1:14" x14ac:dyDescent="0.25">
      <c r="A82" s="10" t="s">
        <v>77</v>
      </c>
      <c r="B82" s="24">
        <v>0</v>
      </c>
      <c r="C82" s="24"/>
      <c r="D82" s="41">
        <v>0</v>
      </c>
      <c r="E82" s="41">
        <v>0</v>
      </c>
      <c r="F82" s="41">
        <v>0</v>
      </c>
      <c r="G82" s="41">
        <v>0</v>
      </c>
      <c r="H82" s="41">
        <v>0</v>
      </c>
      <c r="I82" s="41">
        <v>0</v>
      </c>
      <c r="J82" s="41">
        <v>0</v>
      </c>
      <c r="K82" s="41">
        <v>0</v>
      </c>
      <c r="L82" s="41">
        <v>0</v>
      </c>
      <c r="M82" s="41">
        <v>0</v>
      </c>
    </row>
    <row r="83" spans="1:14" x14ac:dyDescent="0.25">
      <c r="A83" s="10" t="s">
        <v>78</v>
      </c>
      <c r="B83" s="24">
        <v>0</v>
      </c>
      <c r="C83" s="24"/>
      <c r="D83" s="41">
        <v>0</v>
      </c>
      <c r="E83" s="41">
        <v>0</v>
      </c>
      <c r="F83" s="41">
        <v>0</v>
      </c>
      <c r="G83" s="41">
        <v>0</v>
      </c>
      <c r="H83" s="41">
        <v>0</v>
      </c>
      <c r="I83" s="41">
        <v>0</v>
      </c>
      <c r="J83" s="41">
        <v>0</v>
      </c>
      <c r="K83" s="41">
        <v>0</v>
      </c>
      <c r="L83" s="41">
        <v>0</v>
      </c>
      <c r="M83" s="41">
        <v>0</v>
      </c>
    </row>
    <row r="84" spans="1:14" x14ac:dyDescent="0.25">
      <c r="A84" s="8" t="s">
        <v>79</v>
      </c>
      <c r="B84" s="12">
        <v>0</v>
      </c>
      <c r="C84" s="12"/>
      <c r="D84" s="42">
        <v>0</v>
      </c>
      <c r="E84" s="42">
        <v>0</v>
      </c>
      <c r="F84" s="42">
        <v>0</v>
      </c>
      <c r="G84" s="42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</row>
    <row r="85" spans="1:14" ht="25.5" x14ac:dyDescent="0.25">
      <c r="A85" s="10" t="s">
        <v>80</v>
      </c>
      <c r="B85" s="24">
        <v>0</v>
      </c>
      <c r="C85" s="24"/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41">
        <v>0</v>
      </c>
      <c r="K85" s="41">
        <v>0</v>
      </c>
      <c r="L85" s="41">
        <v>0</v>
      </c>
      <c r="M85" s="41">
        <v>0</v>
      </c>
    </row>
    <row r="86" spans="1:14" x14ac:dyDescent="0.25">
      <c r="A86" s="15" t="s">
        <v>81</v>
      </c>
      <c r="B86" s="17"/>
      <c r="C86" s="17"/>
      <c r="D86" s="50"/>
      <c r="E86" s="50"/>
      <c r="F86" s="50"/>
      <c r="G86" s="50"/>
      <c r="H86" s="50"/>
      <c r="I86" s="50"/>
      <c r="J86" s="50"/>
      <c r="K86" s="50"/>
      <c r="L86" s="50"/>
      <c r="M86" s="43"/>
    </row>
    <row r="87" spans="1:14" ht="8.25" customHeight="1" x14ac:dyDescent="0.25">
      <c r="D87" s="47"/>
    </row>
    <row r="88" spans="1:14" ht="31.5" x14ac:dyDescent="0.25">
      <c r="A88" s="18" t="s">
        <v>82</v>
      </c>
      <c r="B88" s="19">
        <f>+B75</f>
        <v>371707511</v>
      </c>
      <c r="C88" s="19"/>
      <c r="D88" s="19">
        <v>501106720.31</v>
      </c>
      <c r="E88" s="51">
        <f t="shared" ref="E88:M88" si="9">SUM(E75)</f>
        <v>18520577.200000003</v>
      </c>
      <c r="F88" s="51">
        <f t="shared" si="9"/>
        <v>17928965.420000002</v>
      </c>
      <c r="G88" s="51">
        <f t="shared" si="9"/>
        <v>30348350.98</v>
      </c>
      <c r="H88" s="51">
        <f t="shared" si="9"/>
        <v>32897752.010000002</v>
      </c>
      <c r="I88" s="51">
        <f t="shared" si="9"/>
        <v>36119277.750000007</v>
      </c>
      <c r="J88" s="51">
        <f t="shared" si="9"/>
        <v>29888830.539999995</v>
      </c>
      <c r="K88" s="51">
        <f t="shared" si="9"/>
        <v>24856166.560000002</v>
      </c>
      <c r="L88" s="51">
        <f t="shared" si="9"/>
        <v>29103930.350000001</v>
      </c>
      <c r="M88" s="45">
        <f t="shared" si="9"/>
        <v>219663850.81</v>
      </c>
      <c r="N88" s="5"/>
    </row>
    <row r="89" spans="1:14" ht="5.25" customHeight="1" x14ac:dyDescent="0.25">
      <c r="A89" s="2"/>
      <c r="B89" s="2"/>
      <c r="C89" s="2"/>
    </row>
    <row r="90" spans="1:14" x14ac:dyDescent="0.25">
      <c r="A90" s="34" t="s">
        <v>84</v>
      </c>
      <c r="B90" s="2"/>
      <c r="C90" s="2"/>
    </row>
    <row r="91" spans="1:14" ht="15" customHeight="1" x14ac:dyDescent="0.25">
      <c r="A91" s="2" t="s">
        <v>1</v>
      </c>
      <c r="B91" s="2"/>
      <c r="C91" s="2"/>
    </row>
    <row r="92" spans="1:14" ht="15" customHeight="1" x14ac:dyDescent="0.25">
      <c r="A92" s="2" t="s">
        <v>88</v>
      </c>
      <c r="B92" s="2"/>
      <c r="C92" s="2"/>
    </row>
    <row r="93" spans="1:14" ht="15" customHeight="1" x14ac:dyDescent="0.25">
      <c r="A93" s="2" t="s">
        <v>4</v>
      </c>
    </row>
    <row r="94" spans="1:14" ht="15" customHeight="1" x14ac:dyDescent="0.25">
      <c r="A94" s="2" t="s">
        <v>6</v>
      </c>
      <c r="B94" s="2"/>
      <c r="C94" s="2"/>
    </row>
    <row r="95" spans="1:14" x14ac:dyDescent="0.25">
      <c r="A95" s="2" t="s">
        <v>7</v>
      </c>
      <c r="B95" s="2"/>
      <c r="C95" s="2"/>
    </row>
    <row r="96" spans="1:14" x14ac:dyDescent="0.25">
      <c r="A96" s="2" t="s">
        <v>89</v>
      </c>
      <c r="B96" s="2"/>
      <c r="C96" s="2"/>
    </row>
    <row r="97" spans="5:21" ht="15.75" x14ac:dyDescent="0.25">
      <c r="Q97" s="20"/>
      <c r="R97" s="20"/>
    </row>
    <row r="98" spans="5:21" ht="15.75" x14ac:dyDescent="0.25">
      <c r="Q98" s="20"/>
      <c r="R98" s="21"/>
      <c r="U98" s="20"/>
    </row>
    <row r="99" spans="5:21" ht="15.75" x14ac:dyDescent="0.25">
      <c r="E99" s="52"/>
      <c r="F99" s="52"/>
      <c r="G99" s="52"/>
      <c r="H99" s="52"/>
      <c r="I99" s="52"/>
      <c r="J99" s="52"/>
      <c r="K99" s="52"/>
      <c r="L99" s="52"/>
      <c r="Q99" s="21"/>
      <c r="R99" s="22"/>
      <c r="U99" s="22"/>
    </row>
    <row r="100" spans="5:21" x14ac:dyDescent="0.25">
      <c r="E100" s="53"/>
      <c r="F100" s="53"/>
      <c r="G100" s="53"/>
      <c r="H100" s="53"/>
      <c r="I100" s="53"/>
      <c r="J100" s="53"/>
      <c r="K100" s="53"/>
      <c r="L100" s="53"/>
      <c r="Q100" s="22"/>
      <c r="R100" s="22"/>
      <c r="U100" s="22"/>
    </row>
    <row r="101" spans="5:21" x14ac:dyDescent="0.25">
      <c r="E101" s="53"/>
      <c r="F101" s="53"/>
      <c r="G101" s="53"/>
      <c r="H101" s="53"/>
      <c r="I101" s="53"/>
      <c r="J101" s="53"/>
      <c r="K101" s="53"/>
      <c r="L101" s="53"/>
    </row>
  </sheetData>
  <mergeCells count="5">
    <mergeCell ref="A2:M2"/>
    <mergeCell ref="A3:M3"/>
    <mergeCell ref="A4:M4"/>
    <mergeCell ref="A5:M5"/>
    <mergeCell ref="A6:M6"/>
  </mergeCells>
  <phoneticPr fontId="10" type="noConversion"/>
  <printOptions horizontalCentered="1"/>
  <pageMargins left="0.25" right="0.25" top="0.75" bottom="0.75" header="0.3" footer="0.3"/>
  <pageSetup scale="51" fitToHeight="0" orientation="portrait" verticalDpi="4294967293" r:id="rId1"/>
  <rowBreaks count="1" manualBreakCount="1">
    <brk id="76" max="12" man="1"/>
  </rowBreaks>
  <ignoredErrors>
    <ignoredError sqref="E62 E26:F26 G62 M76:M88 H11:H88 I10:I63 M74 J57:J63 K62:L62 M11:M61 M63:M6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2025-09-05T14:25:41Z</cp:lastPrinted>
  <dcterms:created xsi:type="dcterms:W3CDTF">2021-07-05T13:45:25Z</dcterms:created>
  <dcterms:modified xsi:type="dcterms:W3CDTF">2025-09-05T14:26:01Z</dcterms:modified>
</cp:coreProperties>
</file>