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25" tabRatio="617"/>
  </bookViews>
  <sheets>
    <sheet name="PRESUPUESTO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3" i="2"/>
  <c r="C412"/>
  <c r="C117" l="1"/>
  <c r="C110" l="1"/>
  <c r="G336" l="1"/>
  <c r="G327" l="1"/>
  <c r="G266"/>
  <c r="G299"/>
  <c r="G246" l="1"/>
  <c r="C187" l="1"/>
  <c r="G194" l="1"/>
  <c r="G218" l="1"/>
  <c r="G236"/>
  <c r="G166" l="1"/>
  <c r="G182"/>
  <c r="F788" l="1"/>
  <c r="G788" s="1"/>
  <c r="C384" l="1"/>
  <c r="C383"/>
  <c r="G396" l="1"/>
  <c r="C374"/>
  <c r="G413" l="1"/>
  <c r="G356"/>
  <c r="G391"/>
  <c r="G158" l="1"/>
  <c r="G118" l="1"/>
  <c r="G111"/>
  <c r="G102"/>
  <c r="C79" l="1"/>
  <c r="C77"/>
  <c r="C76"/>
  <c r="C71"/>
  <c r="C70"/>
  <c r="C61"/>
  <c r="C51"/>
  <c r="C69"/>
  <c r="C56"/>
  <c r="G80" l="1"/>
  <c r="G72"/>
  <c r="C34" l="1"/>
  <c r="C33"/>
  <c r="C32"/>
  <c r="C47"/>
  <c r="C46"/>
  <c r="C45"/>
  <c r="C379" l="1"/>
  <c r="C373"/>
  <c r="C372"/>
  <c r="C371"/>
  <c r="C370"/>
  <c r="C363"/>
  <c r="C362"/>
  <c r="C87"/>
  <c r="C85"/>
  <c r="C84"/>
  <c r="C381"/>
  <c r="C60"/>
  <c r="C59"/>
  <c r="C57"/>
  <c r="C43"/>
  <c r="C42"/>
  <c r="C30"/>
  <c r="G385" l="1"/>
  <c r="G365"/>
  <c r="C52"/>
  <c r="G375"/>
  <c r="C88"/>
  <c r="G89" s="1"/>
  <c r="G24"/>
  <c r="G65" l="1"/>
  <c r="G415" s="1"/>
  <c r="F425" l="1"/>
  <c r="F423"/>
  <c r="F421"/>
  <c r="F419"/>
  <c r="F422"/>
  <c r="F420"/>
  <c r="F424"/>
  <c r="F426" l="1"/>
  <c r="G428" s="1"/>
  <c r="G430" s="1"/>
</calcChain>
</file>

<file path=xl/sharedStrings.xml><?xml version="1.0" encoding="utf-8"?>
<sst xmlns="http://schemas.openxmlformats.org/spreadsheetml/2006/main" count="970" uniqueCount="659">
  <si>
    <t>No</t>
  </si>
  <si>
    <t>CANTIDAD</t>
  </si>
  <si>
    <t>1-1</t>
  </si>
  <si>
    <t>1-2</t>
  </si>
  <si>
    <t>En huecos con bloques calados</t>
  </si>
  <si>
    <t>m3</t>
  </si>
  <si>
    <t xml:space="preserve">DEMOLICIONES </t>
  </si>
  <si>
    <t xml:space="preserve">Relleno de cascajo para parqueo </t>
  </si>
  <si>
    <t>MOVIMIENTO DE TIERRA</t>
  </si>
  <si>
    <t>ud</t>
  </si>
  <si>
    <t>Desmantelar plafond en área techada de aluzinc</t>
  </si>
  <si>
    <t>p.a</t>
  </si>
  <si>
    <t>m2</t>
  </si>
  <si>
    <t>Desmantelar plafond en área oficina posterior</t>
  </si>
  <si>
    <t>Desmantelar plafond en almacen</t>
  </si>
  <si>
    <t>Quitar lámparas colgadas en zona central</t>
  </si>
  <si>
    <t xml:space="preserve">Desmantelar ducterías de A/A </t>
  </si>
  <si>
    <t>HORMIGON ARMADO</t>
  </si>
  <si>
    <t>2-1</t>
  </si>
  <si>
    <t>2-2</t>
  </si>
  <si>
    <t>ml</t>
  </si>
  <si>
    <t>3</t>
  </si>
  <si>
    <t>3-1</t>
  </si>
  <si>
    <t>3-2</t>
  </si>
  <si>
    <t>MUROS DE</t>
  </si>
  <si>
    <t>4</t>
  </si>
  <si>
    <t>TERMINACION DE SUPERFICIE</t>
  </si>
  <si>
    <t>4-1</t>
  </si>
  <si>
    <t>Pañete de muros</t>
  </si>
  <si>
    <t>4-2</t>
  </si>
  <si>
    <t>Pañete en vigas, dinteles y columnas:</t>
  </si>
  <si>
    <t>Mochetas</t>
  </si>
  <si>
    <t>5</t>
  </si>
  <si>
    <t>TERMINACION DE TECHO</t>
  </si>
  <si>
    <t>5-1</t>
  </si>
  <si>
    <t>5-2</t>
  </si>
  <si>
    <t>m</t>
  </si>
  <si>
    <t>5-3</t>
  </si>
  <si>
    <t>Sustituir zabaleta de cemento donde se removió aluzinc</t>
  </si>
  <si>
    <t>5-4</t>
  </si>
  <si>
    <t>5-5</t>
  </si>
  <si>
    <t>Impermeabililizante lona asfaltica de 5 kg/cm2, con terminación de pintura reflectante</t>
  </si>
  <si>
    <t>Quitar planchas de aluzinc de 14'2"x1.00 m de ancho</t>
  </si>
  <si>
    <t>Membrana Líquida en techo de aluzinc</t>
  </si>
  <si>
    <t>Remover lona de impermeabilizante en techos de hormigón</t>
  </si>
  <si>
    <t>6</t>
  </si>
  <si>
    <t>TERMINACION DE PISOS</t>
  </si>
  <si>
    <t>6-1</t>
  </si>
  <si>
    <t>6-2</t>
  </si>
  <si>
    <t>6-3</t>
  </si>
  <si>
    <t>Lavado y brillado de piso de granito</t>
  </si>
  <si>
    <t>7</t>
  </si>
  <si>
    <t>REVESTIMIENTO</t>
  </si>
  <si>
    <t>7-1</t>
  </si>
  <si>
    <t>8</t>
  </si>
  <si>
    <t>PRELIMINARES</t>
  </si>
  <si>
    <t>Replanteo</t>
  </si>
  <si>
    <t>meses</t>
  </si>
  <si>
    <t>2-1-1</t>
  </si>
  <si>
    <t>2-1-2</t>
  </si>
  <si>
    <t>2-1-3</t>
  </si>
  <si>
    <t>2-1-4</t>
  </si>
  <si>
    <t>2-1-5</t>
  </si>
  <si>
    <t>2-1-6</t>
  </si>
  <si>
    <t>2-1-7</t>
  </si>
  <si>
    <t>2-1-8</t>
  </si>
  <si>
    <t>2-1-9</t>
  </si>
  <si>
    <t>2-1-10</t>
  </si>
  <si>
    <t>2-1-11</t>
  </si>
  <si>
    <t>2-1-12</t>
  </si>
  <si>
    <t>2-1-13</t>
  </si>
  <si>
    <t>2-1-14</t>
  </si>
  <si>
    <t>2-1-15</t>
  </si>
  <si>
    <t>2-1-16</t>
  </si>
  <si>
    <t>2-1-17</t>
  </si>
  <si>
    <t>2-1-18</t>
  </si>
  <si>
    <t>2-1-19</t>
  </si>
  <si>
    <t>2-2-1</t>
  </si>
  <si>
    <t>2-2-2</t>
  </si>
  <si>
    <t>2-2-3</t>
  </si>
  <si>
    <t>2-2-4</t>
  </si>
  <si>
    <t>2-2-5</t>
  </si>
  <si>
    <t>2-2-6</t>
  </si>
  <si>
    <t>2-2-7</t>
  </si>
  <si>
    <t>3-3</t>
  </si>
  <si>
    <t>6-4</t>
  </si>
  <si>
    <t>6-5</t>
  </si>
  <si>
    <t>6-6</t>
  </si>
  <si>
    <t>6-7</t>
  </si>
  <si>
    <t>7-2</t>
  </si>
  <si>
    <t>7-3</t>
  </si>
  <si>
    <t>8-1</t>
  </si>
  <si>
    <t>9</t>
  </si>
  <si>
    <t>INSTALACION SANITARIA</t>
  </si>
  <si>
    <t>9-1</t>
  </si>
  <si>
    <t>Inodoro blanco con tapa (NO CHINO)</t>
  </si>
  <si>
    <t>9-2</t>
  </si>
  <si>
    <t>9.3</t>
  </si>
  <si>
    <t>Iinodoro blanco pequeño (NO CHINO)</t>
  </si>
  <si>
    <t>9-4</t>
  </si>
  <si>
    <t>Lavamanos de palometa (NO CHINO)</t>
  </si>
  <si>
    <t>9-5</t>
  </si>
  <si>
    <t>Fregadero sencillo de una (1) boca de 25"x22"</t>
  </si>
  <si>
    <t>9-6</t>
  </si>
  <si>
    <t>9-7</t>
  </si>
  <si>
    <t>9-8</t>
  </si>
  <si>
    <t>Llave para lavamanos de palometa</t>
  </si>
  <si>
    <t>9-9</t>
  </si>
  <si>
    <t>9-10</t>
  </si>
  <si>
    <t>Llave para fregadero</t>
  </si>
  <si>
    <t>9-11</t>
  </si>
  <si>
    <r>
      <t xml:space="preserve">Ventilación </t>
    </r>
    <r>
      <rPr>
        <sz val="11"/>
        <color theme="1"/>
        <rFont val="Calibri"/>
        <family val="2"/>
      </rPr>
      <t>Ø 3"</t>
    </r>
  </si>
  <si>
    <t>9-12</t>
  </si>
  <si>
    <t>6-8</t>
  </si>
  <si>
    <t>Desague de piso de acero Ø 2"</t>
  </si>
  <si>
    <t>9-13</t>
  </si>
  <si>
    <t>9-14</t>
  </si>
  <si>
    <t>9-15</t>
  </si>
  <si>
    <t>Orinal sencillo con su válvula</t>
  </si>
  <si>
    <t>Divisiones módulos de baños damas, caballeros y baño de guardián en PVC</t>
  </si>
  <si>
    <t>9-16</t>
  </si>
  <si>
    <t>Espejos de 30" x 60" biselados y canteados</t>
  </si>
  <si>
    <t>9-17</t>
  </si>
  <si>
    <t>Dispensador de papel toalla color blanco</t>
  </si>
  <si>
    <t>9-18</t>
  </si>
  <si>
    <t>Dispensador de jabón líquido color blanco</t>
  </si>
  <si>
    <t>9-19</t>
  </si>
  <si>
    <t>9-20</t>
  </si>
  <si>
    <t>9-21</t>
  </si>
  <si>
    <t>9-22</t>
  </si>
  <si>
    <t>9-23</t>
  </si>
  <si>
    <t>Columna de agua Ø 3/4"</t>
  </si>
  <si>
    <t>Tapón registro de Ø 3"</t>
  </si>
  <si>
    <t>Tapón registro de Ø 4"</t>
  </si>
  <si>
    <t>Checker vertical  Ø 3/4"</t>
  </si>
  <si>
    <t>9-24</t>
  </si>
  <si>
    <t>Checker horizontal  Ø 3/4"</t>
  </si>
  <si>
    <t>9-25</t>
  </si>
  <si>
    <t>Trampa de grasa de 1.00 x 1.00 x 1.00 m</t>
  </si>
  <si>
    <t>Cámara de Inspección de (0.60 x 0.60 x 0.75 m) con codo Ø 4"</t>
  </si>
  <si>
    <t>9-27</t>
  </si>
  <si>
    <t>9-26</t>
  </si>
  <si>
    <t>9-28</t>
  </si>
  <si>
    <t>Tanque precargado hidroneumático de fibra de vidrio de 42 galones</t>
  </si>
  <si>
    <t>9-29</t>
  </si>
  <si>
    <t>Tapa de acero inoxidable para la cisterna 2' x 2' sobre un muro de 20 cm de alto con bloques de 6"</t>
  </si>
  <si>
    <t>9-30</t>
  </si>
  <si>
    <t>9-31</t>
  </si>
  <si>
    <t>Excavación en tierra, relleno de reposición y asiento de arena</t>
  </si>
  <si>
    <t>9-32</t>
  </si>
  <si>
    <t>Limpieza de cisterna</t>
  </si>
  <si>
    <t>9-33</t>
  </si>
  <si>
    <t>Tuberías y piezas especales para la nstalación de agua potable y agua residual</t>
  </si>
  <si>
    <t>9-34</t>
  </si>
  <si>
    <t>Mano de obra plomero</t>
  </si>
  <si>
    <t>10</t>
  </si>
  <si>
    <t>11</t>
  </si>
  <si>
    <t>PORTAJE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</si>
  <si>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</si>
  <si>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</si>
  <si>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</si>
  <si>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</si>
  <si>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</si>
  <si>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</si>
  <si>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</si>
  <si>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</si>
  <si>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</si>
  <si>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</si>
  <si>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</si>
  <si>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</si>
  <si>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</si>
  <si>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</si>
  <si>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</si>
  <si>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</si>
  <si>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1-3</t>
  </si>
  <si>
    <t>Fumigación</t>
  </si>
  <si>
    <t>1-4</t>
  </si>
  <si>
    <t>2-1-20</t>
  </si>
  <si>
    <t>2-1-21</t>
  </si>
  <si>
    <t>18</t>
  </si>
  <si>
    <t>VENTANAS</t>
  </si>
  <si>
    <t>18-1</t>
  </si>
  <si>
    <t>2-1-22</t>
  </si>
  <si>
    <t>2-1-23</t>
  </si>
  <si>
    <t>18-2</t>
  </si>
  <si>
    <t>18-3</t>
  </si>
  <si>
    <t>Demolición losa existente</t>
  </si>
  <si>
    <t xml:space="preserve">Para producir hueco de ventana en llegada de documentos: </t>
  </si>
  <si>
    <t>Para producir hueco ventana en Descripción</t>
  </si>
  <si>
    <t>Para huecos de extractores de aire</t>
  </si>
  <si>
    <t>4-3</t>
  </si>
  <si>
    <t>4-4</t>
  </si>
  <si>
    <t>Desmontar puerta enrrollable en esquina</t>
  </si>
  <si>
    <t>18-4</t>
  </si>
  <si>
    <t>Puerta polimetal en Baño de Guardián (P20): 0.80*2.10</t>
  </si>
  <si>
    <t>p2</t>
  </si>
  <si>
    <t>HERRERIA</t>
  </si>
  <si>
    <t>Reparación protectores en ventanas de baños</t>
  </si>
  <si>
    <t>Puerta Enrrollable (Pen 1) a reparar: 1.17*1.93</t>
  </si>
  <si>
    <t>Puerta Enrrollable (Pen 2) a reparar: 2.00*2.10</t>
  </si>
  <si>
    <t>Puerta Enrrollable (Pen 4) a reparar: 2.10*1.04</t>
  </si>
  <si>
    <t>Ventana V1 aluminio y vidrio a reparar: 0.94*0.60</t>
  </si>
  <si>
    <t>Ventana V2 aluminio y vidrio a reparar: 0.51*0.51</t>
  </si>
  <si>
    <t>PINTURA</t>
  </si>
  <si>
    <t xml:space="preserve">Pintura acrílica semigloss y antihongos en muros de sheetrock: </t>
  </si>
  <si>
    <t>Pintura epóxica en piso de área de recepción de documentos y limpieza</t>
  </si>
  <si>
    <t>Pintura acrílica en los demás techos</t>
  </si>
  <si>
    <t xml:space="preserve">Pintura acrílica en techo de blanco a negro considerar andamios, h techo= 4.68 m </t>
  </si>
  <si>
    <t>SEÑALIZACION</t>
  </si>
  <si>
    <t>Señalización horizontal en parqueos</t>
  </si>
  <si>
    <t>Señalización vertical exterior e interior</t>
  </si>
  <si>
    <t>SEGURIDAD</t>
  </si>
  <si>
    <t>Extintores de 10 lbs polivalentes</t>
  </si>
  <si>
    <t>MISCELANEOS</t>
  </si>
  <si>
    <t xml:space="preserve">DESCRIPCION </t>
  </si>
  <si>
    <t xml:space="preserve">UND          </t>
  </si>
  <si>
    <t>P.U</t>
  </si>
  <si>
    <t>VALOR</t>
  </si>
  <si>
    <t>1-5</t>
  </si>
  <si>
    <t>7-4</t>
  </si>
  <si>
    <r>
      <rPr>
        <b/>
        <sz val="11"/>
        <color theme="1"/>
        <rFont val="Arial"/>
        <family val="2"/>
      </rPr>
      <t xml:space="preserve">Desmantelamiento de baños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Remoción de revestimiento en baños de damas y caballeros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Remoció de divisiones de madera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Remoción de espejos de baños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Remoción de topes de granito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Remoción de lavamanos ovalados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Desmontar Inodoros                                                                                                                                                                                                                                                                                                                          *Desmontar puertas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Remoción de accesorios de baños y taponar salidas                                                                                                                                                                                                                                                                                                                                                                                                                                                                                                                                                            *Remoción de orinal</t>
    </r>
  </si>
  <si>
    <t>Para producir hueco ventana kitchenette</t>
  </si>
  <si>
    <t>Demontar puertas de madera, excepto en baños</t>
  </si>
  <si>
    <t>SUB-TOTAL</t>
  </si>
  <si>
    <t>Sacar gravilla para completar chapapote de hormigón</t>
  </si>
  <si>
    <t>Relleno de reposición</t>
  </si>
  <si>
    <t>EXCAVACIONES Y BOTE</t>
  </si>
  <si>
    <t>Bote de ductería existente</t>
  </si>
  <si>
    <t>2-2-8</t>
  </si>
  <si>
    <t>Traslado de lámparas</t>
  </si>
  <si>
    <t>2-2-9</t>
  </si>
  <si>
    <t>bote</t>
  </si>
  <si>
    <t>Bloques 6"</t>
  </si>
  <si>
    <t>Dinteles de sheetrock</t>
  </si>
  <si>
    <t>Cierre de huecos de durock en ambas caras con fibras antifuego</t>
  </si>
  <si>
    <t>Fraguache</t>
  </si>
  <si>
    <t>Cantos</t>
  </si>
  <si>
    <t>Plafond de fibra mineral de 2'x2'</t>
  </si>
  <si>
    <t>Piso de porcelanato de 60x60 cm de alto tráfico (NO CHINO)</t>
  </si>
  <si>
    <t>Zócalo de porcelanato de 10 cm de alto en muros de bloques</t>
  </si>
  <si>
    <t>Zócalo de porcelanato de 10 cm de alto en muros de sheetrock con Vinalit</t>
  </si>
  <si>
    <t>7-5</t>
  </si>
  <si>
    <t>Demolición de hormigón en área para oficina principal</t>
  </si>
  <si>
    <t>De hormigón simple de área de los futuros parqueos</t>
  </si>
  <si>
    <t>Demoler volumen de hormigón en el oeste oficina principa</t>
  </si>
  <si>
    <t>Para producir hueco para puerta de entrada oficina principal:  e=0.20 m</t>
  </si>
  <si>
    <t>Para producir hueco para puerta de entrada árrea de limpieza:  e=0.20 m</t>
  </si>
  <si>
    <t>Para producir hueco para puerta de entrada a Descripción: e=0.20 m</t>
  </si>
  <si>
    <t>Muro de 15 cm de oficina principal</t>
  </si>
  <si>
    <t xml:space="preserve">Zapata de muros de 15 cm </t>
  </si>
  <si>
    <t>Corte material área de parqueo en tierra</t>
  </si>
  <si>
    <t>Bote producto de corte material área de parqueo</t>
  </si>
  <si>
    <t>Bote producto demoliciones</t>
  </si>
  <si>
    <t>Completar hormigón en oficina principal c/ malla 2.3*2.3*0.2*0.2</t>
  </si>
  <si>
    <t>8-2</t>
  </si>
  <si>
    <t>Cerámica de 41x41 cm blanco brillante en baños de damas, caballeros y sobre tope kitchenette</t>
  </si>
  <si>
    <t>Cerámica de 41x41 cm blanco brillante en vertedero</t>
  </si>
  <si>
    <t>Lavamanos ovalado blanco para empotrar(NO CHINO)</t>
  </si>
  <si>
    <t>Muro de sheetrock doble Cara c/ Perfilería de 2½", Cal. 20 y Planchas de 4 x 8 x ½" y fibras antifuego</t>
  </si>
  <si>
    <t>Mezcladora lavamanos cromada Monomando
- Sayco, teka (No China)</t>
  </si>
  <si>
    <t>Vertedero revestido de cerámica blanca con brillo (ver cerámicas en item 8-2)</t>
  </si>
  <si>
    <t>Válvula de paso Ø 3/4"</t>
  </si>
  <si>
    <t>Ventana V4 corredera aluminio y vidrio llegada de documentos: 1.20*1.022</t>
  </si>
  <si>
    <t>18-5</t>
  </si>
  <si>
    <t>Ventana V4 corredera aluminio y vidrio en Descripción: 1.20*1.022</t>
  </si>
  <si>
    <t>Ventana V5 aluminio y vidrio en kitchenette</t>
  </si>
  <si>
    <t>Reparación puerta de hierro y reja en caseta de bomba incluye pintura: 1.56*1.70</t>
  </si>
  <si>
    <t>Pintura acrílica superior en muros interiores (2 manos)</t>
  </si>
  <si>
    <t xml:space="preserve">Pintura acrílica superior en muros exteriores: (2 manos) </t>
  </si>
  <si>
    <r>
      <t xml:space="preserve">Bajante de techo </t>
    </r>
    <r>
      <rPr>
        <sz val="11"/>
        <color theme="1"/>
        <rFont val="Calibri"/>
        <family val="2"/>
      </rPr>
      <t>Ø</t>
    </r>
    <r>
      <rPr>
        <sz val="11"/>
        <color theme="1"/>
        <rFont val="Arial"/>
        <family val="2"/>
      </rPr>
      <t xml:space="preserve"> 3"</t>
    </r>
  </si>
  <si>
    <t>6-9</t>
  </si>
  <si>
    <r>
      <t xml:space="preserve">Tubería horizontal para relocalizar bajantes  de techo </t>
    </r>
    <r>
      <rPr>
        <sz val="11"/>
        <color theme="1"/>
        <rFont val="Calibri"/>
        <family val="2"/>
      </rPr>
      <t>Ø</t>
    </r>
    <r>
      <rPr>
        <sz val="11"/>
        <color theme="1"/>
        <rFont val="Arial"/>
        <family val="2"/>
      </rPr>
      <t xml:space="preserve"> 3"</t>
    </r>
  </si>
  <si>
    <t>Letrero exterior en Acrílico Sede Regional Norte AGN</t>
  </si>
  <si>
    <t>Limpieza continua y final</t>
  </si>
  <si>
    <t>mes</t>
  </si>
  <si>
    <t>Acondicionamiento de entrada de empleados</t>
  </si>
  <si>
    <t>Reparación de columnas que presentan rajaduras</t>
  </si>
  <si>
    <t>Traslado material producto de demolición losa en oficina principal</t>
  </si>
  <si>
    <t>GASTOS GENERALES</t>
  </si>
  <si>
    <t>Dirección Ténica</t>
  </si>
  <si>
    <t>Gastos Administrativos</t>
  </si>
  <si>
    <t>Transporte</t>
  </si>
  <si>
    <t>Imprevisto</t>
  </si>
  <si>
    <t>ITBIS: 10% de Dirrección Técnica</t>
  </si>
  <si>
    <t xml:space="preserve">Letrero </t>
  </si>
  <si>
    <t>Acondicionamiento de escalones y baranda en entrada de empleados</t>
  </si>
  <si>
    <t>SUB-TOTAL GASTOS GENERALES</t>
  </si>
  <si>
    <t>PROPIETARIO: ARCHIVO GENERAL DE LA NACION (AGN)</t>
  </si>
  <si>
    <t>LOCALIZACION: SANTIAGO DE LOS 30 CABALLEROS</t>
  </si>
  <si>
    <t>UBICACION: CALLE SABANA LARGA A ESQUINA INDEPENDENCIA</t>
  </si>
  <si>
    <t>ELABORADO POR: INGENIERO EUGENIO ARTURO CHECO B.</t>
  </si>
  <si>
    <t>CODIA # 5159</t>
  </si>
  <si>
    <t>Baño portatil, (1 Unidad)</t>
  </si>
  <si>
    <t>Corte y bote de arbustos existente</t>
  </si>
  <si>
    <t>TOTAL GENERAL</t>
  </si>
  <si>
    <t xml:space="preserve">Suministro y colocación planchas  de aluzinc de 14'2", incluido tornillos </t>
  </si>
  <si>
    <t>pl</t>
  </si>
  <si>
    <t>Reparación puerta parqueo cambio de riel incluye hacer puerta peatonal y pintura(P1)</t>
  </si>
  <si>
    <t>Bote de materiales de baños, excepto cerámicas que están incluidas en item 2-2-6</t>
  </si>
  <si>
    <t>Reparación puerta cuarto eléctrico incluye pintura</t>
  </si>
  <si>
    <t>Reparación puerta de hierro en entrada del persona incluye pintura</t>
  </si>
  <si>
    <t>Protectores de ventanas incluye pintura</t>
  </si>
  <si>
    <t>INGENIERO EUGENIO ARTURO CHECO BUENO</t>
  </si>
  <si>
    <t>TELEFONO: 809-224-4582</t>
  </si>
  <si>
    <t>CORREO ELECTRONICO: eugeniochecobueno@gmail.com</t>
  </si>
  <si>
    <t>10-1</t>
  </si>
  <si>
    <t>P.E</t>
  </si>
  <si>
    <t>Puertas de polimetal entre Llegada de Documentos y Limpieza (P17)</t>
  </si>
  <si>
    <t>Puertas de polimetal en Baño de caballeros (P15)</t>
  </si>
  <si>
    <t>Puertas de polimetal en Baño de damas (P13)</t>
  </si>
  <si>
    <t>Puertas de polimetal en entrada Oficina posterior (P12)</t>
  </si>
  <si>
    <t>Puertas de polimetal en entrada Almacen (P11)</t>
  </si>
  <si>
    <t>Puertas de polimetal doble entrada a Depósito de Documentos (P8)</t>
  </si>
  <si>
    <t>Puertas de polimetal en entrada de Llegada de Documentos (P3)</t>
  </si>
  <si>
    <t>Puerta de oficina principal vidrio flotante (P5)</t>
  </si>
  <si>
    <t>Puertas de polimetal de Limpieza a pasillo (P6)</t>
  </si>
  <si>
    <t>Puertas de polimetal desde pasillo a Descripción (P7)</t>
  </si>
  <si>
    <t>Puerta de vidrio entrada del personal a reparar incluyendo cerradura nueva (P10)</t>
  </si>
  <si>
    <t>11-17</t>
  </si>
  <si>
    <t>Costo de materiales y mano de obra de los tomacorrientes, interruptores, luminarias tipo led interior y exterior, panel de breakers, estractores y canalizaciones básicas</t>
  </si>
  <si>
    <t>PRESUPUESTO PARA ADECUACION ARCHIVO REGIONAL NORTE</t>
  </si>
  <si>
    <t>SISTEMA DE GENERACIÓN Y ACCESORIOS</t>
  </si>
  <si>
    <t xml:space="preserve">Suministro e Instalacion de Generación de emergencia de 55KW, 240/120 V, Encapsulado, Uso Interperie, Supersilencioso, Monofasico, 60Hz, 1800 RPM, Motor diésel. incluye Transporte, Fijaciones, Soporte Goma, Tipo Lona de 10" x 6" x 1" y Base Hormigon segun Tamaño requerido, </t>
  </si>
  <si>
    <t>10-1-1</t>
  </si>
  <si>
    <t>Suministro e Instalacion de tuberia de Sistema de Escape de Gases de Combustión; Tuberias Aluminizadas de 4" a 30 pie de altura, con Aislamiento termico, Curva de Muflfler Aluminizada de Radio Largo, Absorbedor de Movimiento para Moufler, Rain Cap, Abrazadera, Fijaciones, Cable acero Galvanizado para contra viento.</t>
  </si>
  <si>
    <t>10-1-2</t>
  </si>
  <si>
    <t>Instalacion de Sistema de combustible compuesto por un Tanque de Almacenamiento de Combustible de 500 Gls (suministro e instalacion de todas las tuberías,filtros, valvulas, piezas y materiales necesarios para llenado y conexión con Generador)</t>
  </si>
  <si>
    <t>10-1-3</t>
  </si>
  <si>
    <t>10-2</t>
  </si>
  <si>
    <t>EQUIPOS ELÉCTRICOS Y REGISTROS</t>
  </si>
  <si>
    <t>Suministro e Instalacion de (ECBP#1) Enclouse Circuit Breaker Principal# 1, Nema 3R,  Caja Espaciosa, con Breaker Industrial de 200A, 2 polos, 60Hz, a 120/240V, Ubicacion en Pared interna del Parqueo para salida de transformador Tipo Poste. Marca General Electric, Shneider o Eaton</t>
  </si>
  <si>
    <t>Suministro e Instalacion de (ECBP#2) Enclouse Circuit Breaker Principal# 2, Nema 3R, Caja Espaciosa, con Breaker Industrial de 200A, 2 polos, 60Hz, a 120/240V, Ubicacion en Pared interna del Parqueo para salida de transformador Tipo Poste. Marca General Electric, Shneider o Eaton</t>
  </si>
  <si>
    <t>Suministro e Instalacion de (ITA) Interuptor de Transferencia automatica, en Caja Nema 3R, con breakers 200A, 2 Polos, 60Hz, 120/240V, accionados por Motor Operador, con timers, monitor voltaje, monitor de Fase, enclavamiento electrico-mecanico, facilidad para operacion manual, selector de prueba, terminales al 100%, todas las barras en cobre. Ubicado al lado del Cuarto Electrico. Breaker y motor Operador marca General electric, Shneider o Eaton.</t>
  </si>
  <si>
    <t>Suministro e Instalacion de (ECBG) Enclouse Circuit Breaker Generador Nema 3R, con Breaker Industrial de 200A, 2 polos, 60Hz, a 120/240V, Ubicacion al lado del ITA,  Marca General Electric, Shneider o Eaton</t>
  </si>
  <si>
    <t>Suministro e Instalacion Panelboard Principal (PBP),  caja Nema 1, Barras en Cobre, Monofasicas de 300A, 2 Polos, a 120/240V, Main Breaker de 200 A, con: (1) Bkr 30/2, (1) Bkr 40/2, (2) Bkr 60/2, (1) Bkr 80/2, (3) espacios Disponible.</t>
  </si>
  <si>
    <t xml:space="preserve">Instalacion de Panelboard "PA/A" , 120/208V, 300 A,  3 fases, NEMA 3R con Main breaker 300/3, (2) Bkr 50/3, (2) Bkr 40/3, (2) Bkr 30/3, (1) Bkr 60/3,(1) espacio reserva para 100/3 </t>
  </si>
  <si>
    <t xml:space="preserve">Suministro e instalacion de Panel PA (Iluminacion), a 120/240V, Barra de 125A, 16 espacios, 2 fases, NEMA 1, incluye Breaker de Circuitos. </t>
  </si>
  <si>
    <t xml:space="preserve">Suministro e instalacion de Panel PB (Tomacorrientes), a 120/240V, Barra de 125A, 24 espacios, 2 fases, NEMA 1, incluye Breaker de Circuitos. </t>
  </si>
  <si>
    <t xml:space="preserve">Suministro e instalacion de Panel PC (A/A y Extractores), a 120/240V, Barra de 150A, 30 espacios, 2 fases, NEMA 1, incluye Breaker de Circuitos. </t>
  </si>
  <si>
    <t xml:space="preserve">Suministro e instalacion de Panel UPS, a 120/240V, Barra de 100A, 8 espacios, 2 fases, NEMA 1, incluye Breaker de Circuitos. </t>
  </si>
  <si>
    <r>
      <rPr>
        <sz val="10"/>
        <rFont val="Verdana"/>
        <family val="2"/>
      </rPr>
      <t>ud</t>
    </r>
  </si>
  <si>
    <t>Suministro e Instalacion de Bypass 3 breakers, 120/240V, 60HZ, 30A, 2 fases, NEMA 1.</t>
  </si>
  <si>
    <t xml:space="preserve">Suministro e Instalacion Panel de control Extractores e inyectores, 240V, Con 1 MBkr 60/2, 4 Circuito con Arrancadores de 20A cada uno, cada circuito con Proteccion Termica, selectores de dos posiciones por cada circuito, 4 Luz piloto, 4 Temporizadores, 4 contactores de 20A cada uno con Bobina a 120/240V, NEMA 1, Gabinete Metalico. Con Accesorios y Breaker General Electric, Shneider o Eaton. </t>
  </si>
  <si>
    <t>10-2-2</t>
  </si>
  <si>
    <t>10-2-1</t>
  </si>
  <si>
    <t>10-2-3</t>
  </si>
  <si>
    <t>10-2-4</t>
  </si>
  <si>
    <t>10-2-5</t>
  </si>
  <si>
    <t>10-2-6</t>
  </si>
  <si>
    <t>10-2-7</t>
  </si>
  <si>
    <t>10-2-8</t>
  </si>
  <si>
    <t>10-2-9</t>
  </si>
  <si>
    <t>10-2-10</t>
  </si>
  <si>
    <t>10-2-11</t>
  </si>
  <si>
    <t>10-2-12</t>
  </si>
  <si>
    <t>10-3</t>
  </si>
  <si>
    <t>Excavación en tierra</t>
  </si>
  <si>
    <t>10-4</t>
  </si>
  <si>
    <t xml:space="preserve">ALIMENTADORES </t>
  </si>
  <si>
    <t>Suministro e Instalacion de Alimentador 1, Monofasico desde el Transformador hasta el ECBP#1 formado por: 4 No. 1/0 THHN (2xF), 1 No. 3/0 THHN (N), 1 No. 2 THHN (T) en Un Tubos PVC SDR-26 de 3", IMC, mas un Tubo Adicional de Previcion.</t>
  </si>
  <si>
    <t>pl.</t>
  </si>
  <si>
    <t>Suministro e Instalacion de Alimentador 2, Monofasico desde el ECBP#1 hasta el ECB#2 formado por: 4 No. 1/0 THHN (2xF), 1 No. 3/0 THHN (N), 1 No. 2 THHN (T) en Un Tubos PVC SDR-26 de 3", IMC y EMT, mas un Tubo Adicional de Previcion.</t>
  </si>
  <si>
    <t>Suministro e Instalacion de Alimentador 3, Monofasico desde el ECBP#2 hasta el ITA formado por: 4 No. 1/0 THHN (2xF), 1 No. 3/0 THHN (N), 1 No. 2 THHN (T) en Un Tubos EMT de 3".</t>
  </si>
  <si>
    <t>Suministro e Instalacion de Alimentador 4, Monofasico desde el ITA hasta ECBG formado por: 4 No. 1/0 THHN (2xF), 1 No. 3/0 THHN (N), 1 No. 2 THHN (T) en Un Tubos PVC SDR-26 de 3", EMT e IMC.</t>
  </si>
  <si>
    <t>Suministro e Instalacion de Alimentador 5, Monofasico desde el ECBG hasta el Generador formado por: 4 No. 1/0 THHN (2xF), 1 No. 3/0 THHN (N), 1 No. 2 THHN (T) en Un Tubos PVC SDR-26 de 3", EMT y LT.</t>
  </si>
  <si>
    <t>Suministro e Instalacion de Alimentador 6, Monofasico desde el ITA hasta el PBP formado por: 4 No. 1/0 THHN (2xF), 1 No. 3/0 THHN (N), 1 No. 2 THHN (T) en Un Tubos EMT de 3" mas un Tubo Adicional de Previcion.</t>
  </si>
  <si>
    <t>Suministro e Instalacion de Alimentador 7, Monofasico desde el PBP hasta el Inversor y el Panel PA formado por: 2 No. 6 THHN (1xF), 1 No. 6 THHN (N), 1 No. 8 THHN (T) en Un Tubos EMT de 1".</t>
  </si>
  <si>
    <t>Suministro e Instalacion de Alimentador 8, Monofasico desde el PBP hasta el Panel PB formado por: 2 No. 4 THHN (1xF), 1 No. 4 THHN (N), 1 No. 8 THHN (T) en Un Tubos EMT de 1-1/2".</t>
  </si>
  <si>
    <t>Suministro e Instalacion de Alimentador 9, Monofasico desde el PBP hasta el Panel PC formado por: 2 No. 1/0 THHN (1xF), 1 No. 2 THHN (N), 1 No. 6 THHN (T) en Un Tubos EMT de 2".</t>
  </si>
  <si>
    <t>Suministro e Instalacion de Alimentador 10, Monofasico desde el PBP hasta el UPS, Bypass, Panel UPS formado por: 2 No. 8 THHN (1xF), 1 No. 8 THHN (N), 1 No. 8 THHN (T) en Un Tubos EMT de 1".</t>
  </si>
  <si>
    <t>Suministro e Instalacion de Alimentador, Monofasico desde el Panel PB hasta la Bomba de Agua de la Cisterna formado por: 2 No. 10 THHN (1xF), 1 No. 12 THHN (N), 1 No. 12 THHN (T) en Un Tubos EMT de 1", Incluye caja con Brraker de 15A/2 y Alambre de Goma 10/3 para conexion de Motor.</t>
  </si>
  <si>
    <t>Suministro e Instalacion de Alimentador, Monofasico desde el Panel PC hasta Unidad Condensadora Oficina Trasera (circuito 05-07), formado por: 2 No. 10 THHN (1xF), 1 No. 12 THHN (T) en Un Tubos EMT de 3/4", Incluye caja Nema 3R con Brraker de 20A/2 y Alambre de Goma 10/3 para conexion.</t>
  </si>
  <si>
    <t>Suministro e Instalacion de Alimentador, Monofasico desde el Panel PC hasta Unidad Condensadora Descripcion (circuito 08-10), formado por: 2 No. 10 THHN (1xF), 1 No. 12 THHN (T) en Un Tubos EMT de 3/4", Incluye caja Nema 3R con Brraker de 20A/2 y Alambre de Goma 10/3 para conexion.</t>
  </si>
  <si>
    <t>Suministro e Instalacion de Alimentador, Monofasico desde el Panel PC hasta Unidad Condensadora Llegada de Documentos (circuito 12-14), formado por: 2 No. 10 THHN (1xF), 1 No. 12 THHN (T) en Un Tubos EMT de 3/4", Incluye caja Nema 3R con Brraker de 40A/2 y Alambre de Goma 10/3 para conexion.</t>
  </si>
  <si>
    <t>Suministro e Instalacion de Alimentador, Monofasico desde el Panel PC hasta Unidad Condensadora Oficina Principal (circuito 16-18), formado por: 2 No. 12 THHN (1xF), 1 No. 12 THHN (T) en Un Tubos EMT de 3/4", Incluye caja Nema 3R con Brraker de 20A/2 y Alambre de Goma 10/3 para conexion.</t>
  </si>
  <si>
    <t>Suministro e Instalacion de Alimentador, Monofasico desde el Panel PC hasta Unidad Condensadora Consultal (circuito 09-11), formado por: 2 No. 6 THHN (1xF), 1 No. 10 THHN (T) en Un Tubos EMT de 1", Incluye caja Nema 3R con Brraker de 80A/2 y Alambre de Goma 6/3 para conexion.</t>
  </si>
  <si>
    <t>Suministro e Instalacion de Alimentador, Monofasico desde el Panel PC hasta Extractor Deposito (circuito 20-22), formado por: 2 No. 12 THHN (1xF), 1 No. 12 THHN (T) en Un Tubos EMT de 3/4", Incluye caja Nema 1 con Brraker de 15A/2 y Alambre de Goma 12/3 para conexion.</t>
  </si>
  <si>
    <t>Suministro e Instalacion de Alimentador, Monofasico desde el Panel PC hasta Extractor Deposito (circuito 17-19), formado por: 2 No. 12 THHN (1xF), 1 No. 12 THHN (T) en Un Tubos EMT de 3/4", Incluye caja Nema 1 con Brraker de 15A/2 y Alambre de Goma 12/3 para conexion.</t>
  </si>
  <si>
    <t>Suministro e Instalacion de Alimentador, Monofasico desde el Panel PC hasta Extractor Deposito (circuito 21-23), formado por: 2 No. 12 THHN (1xF), 1 No. 12 THHN (T) en Un Tubos EMT de 3/4", Incluye caja Nema 1 con Brraker de 15A/2 y Alambre de Goma 12/3 para conexion.</t>
  </si>
  <si>
    <t>Suministro e Instalacion de Alimentador, Monofasico desde el Panel PC hasta Extractor Deposito (circuito 24-26), formado por: 2 No. 12 THHN (1xF), 1 No. 12 THHN (T) en Un Tubos EMT de 3/4", Incluye caja Nema 1 con Brraker de 15A/2 y Alambre de Goma 12/3 para conexion.</t>
  </si>
  <si>
    <t xml:space="preserve">SALIDAS ELECTRICAS </t>
  </si>
  <si>
    <t>Salida para luminaria para Plafón sobre superficie de techo en Tuberias EMT</t>
  </si>
  <si>
    <t>Ud</t>
  </si>
  <si>
    <t>Salida para luminaria para Pared en Tuberias EMT</t>
  </si>
  <si>
    <t>Salida para luminaria de emergencia</t>
  </si>
  <si>
    <t>Salida para Interruptor Sencillo Leviton decora</t>
  </si>
  <si>
    <t>Salida para Interruptor Three Way (3W) Leviton decora</t>
  </si>
  <si>
    <t>Salida para Tomacorriente 120V Polarizados, Leviton Decora a 0.30m SNPT en Tuberias EMT y PVC SDR-26</t>
  </si>
  <si>
    <t>Salida para Tomacorriente  Polarizados  Waterproof Leviton a a 0.30m en Tuberias EMT y PVC SDR-26</t>
  </si>
  <si>
    <t>Salida para Tomacorriente 120V Polarizados, Leviton Decora Sobre Meseta a 1.20m SNPT en Tuberias EMT y PVC SDR-26</t>
  </si>
  <si>
    <t>Salida para Tomacorriente 120V Polarizados GFCI, Leviton Decora en Baños a 1.65m SNPT en Tuberias EMT y PVC SDR-26</t>
  </si>
  <si>
    <t>Salida para Tomacorriente 120V Polarizados, Leviton Decora a 0.30m SNPT en Tuberias EMT y PVC SDR-26 Exclusivo para Nevera</t>
  </si>
  <si>
    <t>Salida para Tomacorriente 120V Polarizados de UPS, Leviton Decora a 0.30m SNPT en Tuberias EMT y PVC SDR-26</t>
  </si>
  <si>
    <t>Canalizacion para Voz/Data Leviton Decora a 0.30m SNPT en Tuberias EMT y PVC SDR-26</t>
  </si>
  <si>
    <t>Salida para Extractor en baños Nivel Sobre Plafón a 120V en Tuberias EMT</t>
  </si>
  <si>
    <t>Salida para Termostato de Aire Acondicionado en Consulta en Tuberias EMT y PVC SDR-26.</t>
  </si>
  <si>
    <t>Sub-Total</t>
  </si>
  <si>
    <t>10-5</t>
  </si>
  <si>
    <t>10-5-1</t>
  </si>
  <si>
    <t>10-5-2</t>
  </si>
  <si>
    <t>10-5-4</t>
  </si>
  <si>
    <t>10-5-6</t>
  </si>
  <si>
    <t>10-5-8</t>
  </si>
  <si>
    <t>10-5-5</t>
  </si>
  <si>
    <t>10-5-3</t>
  </si>
  <si>
    <t>10-5-7</t>
  </si>
  <si>
    <t>10-5-9</t>
  </si>
  <si>
    <t>10-5-10</t>
  </si>
  <si>
    <t>10-5-11</t>
  </si>
  <si>
    <t>10-5-12</t>
  </si>
  <si>
    <t>10-5-13</t>
  </si>
  <si>
    <t>10-5-14</t>
  </si>
  <si>
    <t>10-4-1</t>
  </si>
  <si>
    <t>10-4-2</t>
  </si>
  <si>
    <t>10-4-4</t>
  </si>
  <si>
    <t>10-4-5</t>
  </si>
  <si>
    <t>10-4-3</t>
  </si>
  <si>
    <t>10-4-6</t>
  </si>
  <si>
    <t>10-4-7</t>
  </si>
  <si>
    <t>10-4-8</t>
  </si>
  <si>
    <t>10-4-9</t>
  </si>
  <si>
    <t>10-4-10</t>
  </si>
  <si>
    <t>10-4-11</t>
  </si>
  <si>
    <t>10-4-12</t>
  </si>
  <si>
    <t>10-4-13</t>
  </si>
  <si>
    <t>10-4-14</t>
  </si>
  <si>
    <t>10-4-15</t>
  </si>
  <si>
    <t>10-4-16</t>
  </si>
  <si>
    <t>10-4-17</t>
  </si>
  <si>
    <t>10-4-18</t>
  </si>
  <si>
    <t>10-4-19</t>
  </si>
  <si>
    <t>10-4-20</t>
  </si>
  <si>
    <t>INGENIERIA CIVIL</t>
  </si>
  <si>
    <t>10-3-1</t>
  </si>
  <si>
    <t>10-3-2</t>
  </si>
  <si>
    <t>10-3-3</t>
  </si>
  <si>
    <t>Reposicion de material en zanja 0.4x0.4x90 mt</t>
  </si>
  <si>
    <t>Grava triturada 0.4x0.1x90 mt</t>
  </si>
  <si>
    <t>mt3</t>
  </si>
  <si>
    <t>Bote</t>
  </si>
  <si>
    <t>10-3-4</t>
  </si>
  <si>
    <t>10-3-5</t>
  </si>
  <si>
    <t>Arena Itabo 0.4x0.15x90</t>
  </si>
  <si>
    <t>Hormigon de Reposicion 0.4x0.1x90 mt</t>
  </si>
  <si>
    <t>10-3-6</t>
  </si>
  <si>
    <t>10-3-7</t>
  </si>
  <si>
    <t>Block de 6" colocado con todo y material mano de obra</t>
  </si>
  <si>
    <t>10-3-8</t>
  </si>
  <si>
    <t>Cemento gris</t>
  </si>
  <si>
    <t>fda</t>
  </si>
  <si>
    <t>10-3-9</t>
  </si>
  <si>
    <t>Traslado de material</t>
  </si>
  <si>
    <t>d/h</t>
  </si>
  <si>
    <t>LUMINARIAS (Suministro e Instalacion)</t>
  </si>
  <si>
    <t>Luminaria LED para plafón 2' x 4' sobre superficie de techo o plafon</t>
  </si>
  <si>
    <t>Luminaria LED para plafón 2' x 2' sobre superficie de techo o plafon</t>
  </si>
  <si>
    <t>Luminaria LED redonda sobre superficie de techo o plafon</t>
  </si>
  <si>
    <t>Luminaria LED de pared 40W (tipo Replector, IP-65</t>
  </si>
  <si>
    <t>Luminaria LED de Emergencia 120-240V, con 90 minutos de duracion, Sylvania, Cooper, General Electric</t>
  </si>
  <si>
    <t>Luminaria LED Tipo Estanca de 4' y 18Watt. sobre superficie de techo, Ermetica, Sylvania, Cooper o Similar</t>
  </si>
  <si>
    <t>10-6</t>
  </si>
  <si>
    <t>10-6-1</t>
  </si>
  <si>
    <t>10-6-2</t>
  </si>
  <si>
    <t>10-6-4</t>
  </si>
  <si>
    <t>10-6-3</t>
  </si>
  <si>
    <t>10-6-5</t>
  </si>
  <si>
    <t>10-6-6</t>
  </si>
  <si>
    <t>Sistema de tierra general formado con: Soldadura Exotérmica, cable 2/0 AWG, Varilla de Cobre 5/8" x 10´, Barra de Tierra ,Cable de Cobre #2 Desnudo para aterrizaje de Equipos, Registro de inspección de 9", Material Mejorador de la Resistividad.</t>
  </si>
  <si>
    <t>Soldaduras exotermicas 115 Certificada</t>
  </si>
  <si>
    <t>Varillas de tierra de 5/8"x10' (las Varilla Deben ser colocada en Hoyo con Mejorador de resitividad) deben ser Varillas Certificadas, Marca Erico, Cooper o Similar</t>
  </si>
  <si>
    <t>Barras de tierra 4" x 14" x 1/4", Completa con Soporte, Tornillos y Aisladores</t>
  </si>
  <si>
    <t>Cable de cobre desnudo #2/0 AWG para sistema de tierra Certificado</t>
  </si>
  <si>
    <t>Cable de cobre #2 AWG para sistema de tierra Certificado para Aterrizaje de Equipos</t>
  </si>
  <si>
    <t>Registro de inspección de 9"</t>
  </si>
  <si>
    <t>Material Mejorador de la Resistividad Marca Erico, CadWell</t>
  </si>
  <si>
    <t>Supresor de Pico para Panel Board Principal de 50 Ka, Monofasico, 2 Polos, 120/240V, Shneider, eaton, GE, Square D, Erico o Leviton.</t>
  </si>
  <si>
    <t>Supresor de Pico para Paneles de Distribucion de 30 Ka, Monofasico, 2 Polos, 120/240V, Para ser Instalado en el Mismo panel, Shneider, eaton, GE, Square D, Erico o Leviton.</t>
  </si>
  <si>
    <t>Supresor de Pico para Paneles de Distribucion de 22.5Ka, Monofasico, 2 Polos, 120/240V, Para ser Instalado en el Mismo panel, Shneider, eaton, GE, Square D, Erico o Leviton.</t>
  </si>
  <si>
    <t>Terminales de Doble ojo Para Cable # 2/0 AWG, Marca 3M, Erico, Topaz</t>
  </si>
  <si>
    <t>Terminales de Doble ojo Para Cable # 2 AWG, Marca 3M, Erico, Topaz</t>
  </si>
  <si>
    <t>Tornillos Acero Inoxidable de 1/2" x 2", incluye Tuerca, Arandela Plana y de Presion</t>
  </si>
  <si>
    <t>Tornillos Acero Inoxidable de 3/8" x 2", incluye Tuerca, Arandela Plana y de Presion</t>
  </si>
  <si>
    <t>Grasa Dielectrica, 3m, Topaz o GB</t>
  </si>
  <si>
    <t>Misceláneo (Uso de herramientas, moldes, Conprimidor, etc.)</t>
  </si>
  <si>
    <t>Pa</t>
  </si>
  <si>
    <t>10-7</t>
  </si>
  <si>
    <t>10-7-1</t>
  </si>
  <si>
    <t>10-7-2</t>
  </si>
  <si>
    <t>10-7-3</t>
  </si>
  <si>
    <t>10-7-4</t>
  </si>
  <si>
    <t>10-7-5</t>
  </si>
  <si>
    <t>10-7-6</t>
  </si>
  <si>
    <t>10-7-7</t>
  </si>
  <si>
    <t>10-7-8</t>
  </si>
  <si>
    <t>10-7-9</t>
  </si>
  <si>
    <t>10-7-10</t>
  </si>
  <si>
    <t>10-7-11</t>
  </si>
  <si>
    <t>10-7-12</t>
  </si>
  <si>
    <t>10-7-13</t>
  </si>
  <si>
    <t>10-7-14</t>
  </si>
  <si>
    <t>10-7-15</t>
  </si>
  <si>
    <t>10-7-16</t>
  </si>
  <si>
    <t>ACOMETIDA DE CANALIZACIONES PARA VOZ / DATA</t>
  </si>
  <si>
    <t>Tubos IMC de 2" x 10'</t>
  </si>
  <si>
    <t>Condulet IMC de 2"</t>
  </si>
  <si>
    <t>Coupling IMC de 2"</t>
  </si>
  <si>
    <t>Tubos EMT de 2" x 10'</t>
  </si>
  <si>
    <t>Conector EMT de 2"</t>
  </si>
  <si>
    <t>Tuerca Bushing de 2"</t>
  </si>
  <si>
    <t>Coupling EMT de 2"</t>
  </si>
  <si>
    <t>Curva EMT de 2"</t>
  </si>
  <si>
    <t xml:space="preserve">Abrazadera Unistrut de 2" </t>
  </si>
  <si>
    <t>Tubos EMT de 1" x 10'</t>
  </si>
  <si>
    <t>Conector EMT de 1"</t>
  </si>
  <si>
    <t>Tuerca Bushing de 1"</t>
  </si>
  <si>
    <t>Coupling EMT de 1"</t>
  </si>
  <si>
    <t xml:space="preserve">Abrazadera Unistrut de 1" </t>
  </si>
  <si>
    <t>Tubo PVC SDR-26 de 2" x 19'</t>
  </si>
  <si>
    <t>Curvas PVC reforzada 2"</t>
  </si>
  <si>
    <t>Adaptador Macho PVC de 2"</t>
  </si>
  <si>
    <t>Barra Unistrut de 3/4"</t>
  </si>
  <si>
    <t>Soga para Guia de 1/8"</t>
  </si>
  <si>
    <t>Lib</t>
  </si>
  <si>
    <t>Expansiones Hilti HDI de 3/8" x 2-1/4"</t>
  </si>
  <si>
    <t>Barra Roscada de 3/8" x 6'</t>
  </si>
  <si>
    <t>Tuerca de 3/8"</t>
  </si>
  <si>
    <t>Arandela plana de 3/8"</t>
  </si>
  <si>
    <t>Registros Metal Pintado de 15"x15"x6"</t>
  </si>
  <si>
    <t>Registros Metal Pintado de 10"x10"x4</t>
  </si>
  <si>
    <t>Registros Metal de 5"x5"x2"</t>
  </si>
  <si>
    <t>Registros Metal de 4"x4"x2"</t>
  </si>
  <si>
    <t>Tapa Metan para Registros de 5"x5"</t>
  </si>
  <si>
    <t>Tapa Metan para Registros de 4"x4"</t>
  </si>
  <si>
    <t>10-8</t>
  </si>
  <si>
    <t>10-8-1</t>
  </si>
  <si>
    <t>10-8-2</t>
  </si>
  <si>
    <t>10-8-3</t>
  </si>
  <si>
    <t>10-8-4</t>
  </si>
  <si>
    <t>10-8-5</t>
  </si>
  <si>
    <t>10-8-6</t>
  </si>
  <si>
    <t>10-8-7</t>
  </si>
  <si>
    <t>10-8-8</t>
  </si>
  <si>
    <t>10-8-9</t>
  </si>
  <si>
    <t>10-8-10</t>
  </si>
  <si>
    <t>10-8-11</t>
  </si>
  <si>
    <t>10-8-12</t>
  </si>
  <si>
    <t>10-8-13</t>
  </si>
  <si>
    <t>10-8-14</t>
  </si>
  <si>
    <t>10-8-15</t>
  </si>
  <si>
    <t>10-8-16</t>
  </si>
  <si>
    <t>10-8-17</t>
  </si>
  <si>
    <t>10-8-18</t>
  </si>
  <si>
    <t>10-8-19</t>
  </si>
  <si>
    <t>10-8-20</t>
  </si>
  <si>
    <t>10-8-21</t>
  </si>
  <si>
    <t>10-8-22</t>
  </si>
  <si>
    <t>10-8-23</t>
  </si>
  <si>
    <t>10-8-24</t>
  </si>
  <si>
    <t>10-8-25</t>
  </si>
  <si>
    <t>10-8-26</t>
  </si>
  <si>
    <t>10-8-27</t>
  </si>
  <si>
    <t>10-8-28</t>
  </si>
  <si>
    <t>10-8-29</t>
  </si>
  <si>
    <t>ACOMETIDA DE CANALIZACIONES PARA CIRCUITOS ELECTRICOS NORMAL Y UPS</t>
  </si>
  <si>
    <t>Curva EMT de 1"</t>
  </si>
  <si>
    <t xml:space="preserve">Barra Unistrut de 3/4" </t>
  </si>
  <si>
    <t>Registros Metal Pintado de 30"x12"x6"</t>
  </si>
  <si>
    <t>Registros Metal Pintado de 12"x12"x4</t>
  </si>
  <si>
    <t xml:space="preserve">INSTALACION ELECTRICA </t>
  </si>
  <si>
    <t>10-9</t>
  </si>
  <si>
    <t>10-9-1</t>
  </si>
  <si>
    <t>10-9-2</t>
  </si>
  <si>
    <t>10-9-3</t>
  </si>
  <si>
    <t>10-9-4</t>
  </si>
  <si>
    <t>10-9-5</t>
  </si>
  <si>
    <t>10-9-6</t>
  </si>
  <si>
    <t>10-9-7</t>
  </si>
  <si>
    <t>10-9-8</t>
  </si>
  <si>
    <t>10-9-9</t>
  </si>
  <si>
    <t>10-9-10</t>
  </si>
  <si>
    <t>10-9-11</t>
  </si>
  <si>
    <t>10-9-12</t>
  </si>
  <si>
    <t>10-9-13</t>
  </si>
  <si>
    <t>10-9-14</t>
  </si>
  <si>
    <t>10-9-15</t>
  </si>
  <si>
    <t>10-9-16</t>
  </si>
  <si>
    <t>10-9-17</t>
  </si>
  <si>
    <t>10-9-18</t>
  </si>
  <si>
    <t>10-9-19</t>
  </si>
  <si>
    <t>10-9-20</t>
  </si>
  <si>
    <t>10-9-21</t>
  </si>
  <si>
    <t>10-9-22</t>
  </si>
  <si>
    <t>10-9-23</t>
  </si>
  <si>
    <t>10-9-24</t>
  </si>
  <si>
    <t>10-10</t>
  </si>
  <si>
    <t>DIVERSOS ELECTRICO</t>
  </si>
  <si>
    <t>10-10-1</t>
  </si>
  <si>
    <t>Sistema de suspensión para tuberias</t>
  </si>
  <si>
    <t>10-10-2</t>
  </si>
  <si>
    <t>10-10-3</t>
  </si>
  <si>
    <t>10-10-4</t>
  </si>
  <si>
    <t>10-10-5</t>
  </si>
  <si>
    <t>Extractores de baños mod 24 CUF para plafond</t>
  </si>
  <si>
    <t>Extractores en recepción de documentos y area de limpieza de los documentos, mod 24 CUF para pared</t>
  </si>
  <si>
    <t>Bomba de 1 1/2 HP Myers O similar instalada con sus piezas</t>
  </si>
  <si>
    <t>Puertas de aluminio y vidrio tipo P 40 que comunica el área de lectura con el resto del archivo. (Virdrio templado)</t>
  </si>
  <si>
    <t>Puerta de vidrio flotante doble hoja de 1.00 m x 2.10 m, con vidrio templado de 1/2"y perfilería en acero en la entrada (P2)</t>
  </si>
  <si>
    <t>Llave de chorro  Ø 3/4"  niquelada para vertedero y en el patio</t>
  </si>
  <si>
    <t>8-3</t>
  </si>
  <si>
    <t>Cerámica color blanco en área de lavamanos en baño de guadián</t>
  </si>
  <si>
    <t>9-35</t>
  </si>
  <si>
    <t>Flota de cisterna</t>
  </si>
  <si>
    <t>Dispensador de papel higiénico JRT</t>
  </si>
  <si>
    <t>9-36</t>
  </si>
  <si>
    <t>Válvula de paso Ø 1/2"</t>
  </si>
  <si>
    <r>
      <t xml:space="preserve">Seguros y Fianzas </t>
    </r>
    <r>
      <rPr>
        <b/>
        <sz val="11"/>
        <color theme="1"/>
        <rFont val="Arial"/>
        <family val="2"/>
      </rPr>
      <t>(Presetación Factura)</t>
    </r>
  </si>
  <si>
    <t>Base para Generador de Emergencia en hormigón armado</t>
  </si>
  <si>
    <t>Tope de granito en kitchenette y baños de damas y caballeros (No Chino)</t>
  </si>
  <si>
    <t>CLIMATIZACION</t>
  </si>
  <si>
    <t>Transfomador de 50 KVA con sus herrajes. Incluye: transporte desde Santo Domingo a Santiago, instalación y costos de EDENORTE</t>
  </si>
  <si>
    <t>12</t>
  </si>
  <si>
    <t>12-1</t>
  </si>
  <si>
    <t>12-2</t>
  </si>
  <si>
    <t>12-3</t>
  </si>
  <si>
    <t>12-4</t>
  </si>
  <si>
    <t>12-5</t>
  </si>
  <si>
    <t>13</t>
  </si>
  <si>
    <t>13-1</t>
  </si>
  <si>
    <t>13-2</t>
  </si>
  <si>
    <t>13-3</t>
  </si>
  <si>
    <t>13-4</t>
  </si>
  <si>
    <t>13-5</t>
  </si>
  <si>
    <t>13-6</t>
  </si>
  <si>
    <t>14</t>
  </si>
  <si>
    <t>14-1</t>
  </si>
  <si>
    <t>14-2</t>
  </si>
  <si>
    <t>14-3</t>
  </si>
  <si>
    <t>14-4</t>
  </si>
  <si>
    <t>14-5</t>
  </si>
  <si>
    <t>14-6</t>
  </si>
  <si>
    <t>15</t>
  </si>
  <si>
    <t>15-1</t>
  </si>
  <si>
    <t>15-2</t>
  </si>
  <si>
    <t>16</t>
  </si>
  <si>
    <t>16-1</t>
  </si>
  <si>
    <t>17</t>
  </si>
  <si>
    <t>17-1</t>
  </si>
  <si>
    <t>17-2</t>
  </si>
  <si>
    <t>17-3</t>
  </si>
  <si>
    <t>18-6</t>
  </si>
  <si>
    <t xml:space="preserve">Codia </t>
  </si>
  <si>
    <t xml:space="preserve">Fopetcon </t>
  </si>
  <si>
    <t>Suministro y colocación de aire de 12K de pared INVESTER incluye drenaje. (Americano o Similar)</t>
  </si>
  <si>
    <t>Suministro y colocación de aire de 24K de pared INVESTER incluye drenaje. (Americano o Similar)</t>
  </si>
  <si>
    <t>Suministro y colocación de aire de 36K de pared INVESTER incluye drenaje. (Americano o Similar)</t>
  </si>
  <si>
    <t>Poste para transformador de 30' incluye instalación, excavación y hormigón</t>
  </si>
  <si>
    <t>Zapata de muros de 15 cm, 210 Kg/cm2 con ligadora</t>
  </si>
  <si>
    <t>Dinteles, 210 Kg/cm2 con ligadora</t>
  </si>
  <si>
    <t>Columnas de amarre, 210 Kg/cm2 con ligadora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</si>
</sst>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##0.00;###0.00"/>
    <numFmt numFmtId="165" formatCode="#,##0.00;#,##0.00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1"/>
      <color rgb="FF00B0F0"/>
      <name val="Arial"/>
      <family val="2"/>
    </font>
    <font>
      <b/>
      <sz val="12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53D2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 applyFill="1"/>
    <xf numFmtId="4" fontId="4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4" fontId="2" fillId="0" borderId="0" xfId="0" applyNumberFormat="1" applyFont="1"/>
    <xf numFmtId="4" fontId="8" fillId="0" borderId="0" xfId="1" applyNumberFormat="1" applyFont="1" applyFill="1" applyBorder="1"/>
    <xf numFmtId="10" fontId="1" fillId="0" borderId="0" xfId="0" applyNumberFormat="1" applyFont="1"/>
    <xf numFmtId="4" fontId="4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 wrapText="1"/>
    </xf>
    <xf numFmtId="4" fontId="0" fillId="0" borderId="0" xfId="0" applyNumberFormat="1"/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12" fillId="0" borderId="0" xfId="4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49" fontId="12" fillId="0" borderId="0" xfId="4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2" fontId="9" fillId="0" borderId="0" xfId="0" applyNumberFormat="1" applyFont="1" applyBorder="1" applyAlignment="1">
      <alignment horizontal="center" vertical="center"/>
    </xf>
    <xf numFmtId="49" fontId="12" fillId="0" borderId="0" xfId="4" applyNumberFormat="1" applyFont="1" applyBorder="1" applyAlignment="1">
      <alignment horizontal="right"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49" fontId="12" fillId="2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left"/>
    </xf>
    <xf numFmtId="49" fontId="3" fillId="4" borderId="0" xfId="0" applyNumberFormat="1" applyFont="1" applyFill="1" applyAlignment="1">
      <alignment horizontal="right"/>
    </xf>
    <xf numFmtId="0" fontId="3" fillId="4" borderId="0" xfId="0" applyFont="1" applyFill="1"/>
    <xf numFmtId="49" fontId="13" fillId="4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" fontId="1" fillId="4" borderId="0" xfId="0" applyNumberFormat="1" applyFont="1" applyFill="1"/>
    <xf numFmtId="4" fontId="1" fillId="4" borderId="0" xfId="0" applyNumberFormat="1" applyFont="1" applyFill="1" applyAlignment="1">
      <alignment horizontal="center"/>
    </xf>
    <xf numFmtId="0" fontId="4" fillId="4" borderId="0" xfId="0" applyFont="1" applyFill="1"/>
    <xf numFmtId="0" fontId="2" fillId="4" borderId="0" xfId="0" applyFont="1" applyFill="1" applyAlignment="1">
      <alignment horizontal="left"/>
    </xf>
    <xf numFmtId="4" fontId="2" fillId="4" borderId="0" xfId="0" applyNumberFormat="1" applyFont="1" applyFill="1" applyAlignment="1">
      <alignment horizontal="center"/>
    </xf>
    <xf numFmtId="4" fontId="2" fillId="4" borderId="0" xfId="0" applyNumberFormat="1" applyFont="1" applyFill="1" applyAlignment="1">
      <alignment horizontal="center" wrapText="1"/>
    </xf>
    <xf numFmtId="0" fontId="0" fillId="4" borderId="0" xfId="0" applyFill="1"/>
    <xf numFmtId="165" fontId="12" fillId="4" borderId="0" xfId="0" applyNumberFormat="1" applyFont="1" applyFill="1" applyBorder="1" applyAlignment="1">
      <alignment horizontal="center" vertical="center" wrapText="1"/>
    </xf>
  </cellXfs>
  <cellStyles count="6">
    <cellStyle name="Millares 10" xfId="3"/>
    <cellStyle name="Millares 2" xfId="1"/>
    <cellStyle name="Normal" xfId="0" builtinId="0"/>
    <cellStyle name="Normal 2" xfId="5"/>
    <cellStyle name="Normal 2 3" xfId="2"/>
    <cellStyle name="Normal 3 2" xfId="4"/>
  </cellStyles>
  <dxfs count="0"/>
  <tableStyles count="0" defaultTableStyle="TableStyleMedium2" defaultPivotStyle="PivotStyleLight16"/>
  <colors>
    <mruColors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88"/>
  <sheetViews>
    <sheetView tabSelected="1" topLeftCell="A294" workbookViewId="0">
      <selection activeCell="I21" sqref="I21"/>
    </sheetView>
  </sheetViews>
  <sheetFormatPr baseColWidth="10" defaultRowHeight="15"/>
  <cols>
    <col min="1" max="1" width="8.5703125" customWidth="1"/>
    <col min="2" max="2" width="76.42578125" customWidth="1"/>
    <col min="3" max="3" width="13.7109375" customWidth="1"/>
    <col min="4" max="4" width="10.7109375" customWidth="1"/>
    <col min="5" max="5" width="12.7109375" customWidth="1"/>
    <col min="6" max="6" width="15.5703125" customWidth="1"/>
    <col min="7" max="7" width="16.7109375" customWidth="1"/>
    <col min="8" max="8" width="15.7109375" customWidth="1"/>
    <col min="9" max="9" width="13.42578125" customWidth="1"/>
  </cols>
  <sheetData>
    <row r="2" spans="1:7" s="1" customFormat="1" ht="15.75">
      <c r="B2" s="4" t="s">
        <v>320</v>
      </c>
    </row>
    <row r="3" spans="1:7" s="1" customFormat="1" ht="14.25"/>
    <row r="4" spans="1:7" s="1" customFormat="1">
      <c r="B4" s="9" t="s">
        <v>287</v>
      </c>
    </row>
    <row r="5" spans="1:7" s="1" customFormat="1" ht="14.25"/>
    <row r="6" spans="1:7" s="1" customFormat="1" ht="15.75">
      <c r="B6" s="4" t="s">
        <v>288</v>
      </c>
    </row>
    <row r="7" spans="1:7" s="1" customFormat="1" ht="15.75">
      <c r="B7" s="4"/>
    </row>
    <row r="8" spans="1:7" s="1" customFormat="1" ht="15.75">
      <c r="B8" s="4" t="s">
        <v>289</v>
      </c>
    </row>
    <row r="9" spans="1:7" s="1" customFormat="1" ht="14.25"/>
    <row r="10" spans="1:7" s="1" customFormat="1">
      <c r="B10" s="9" t="s">
        <v>290</v>
      </c>
    </row>
    <row r="11" spans="1:7" s="1" customFormat="1" ht="14.25"/>
    <row r="12" spans="1:7" s="1" customFormat="1">
      <c r="B12" s="9" t="s">
        <v>291</v>
      </c>
    </row>
    <row r="13" spans="1:7" s="1" customFormat="1" ht="14.25"/>
    <row r="14" spans="1:7" s="1" customFormat="1" ht="14.25"/>
    <row r="15" spans="1:7" ht="15.75">
      <c r="A15" s="5" t="s">
        <v>0</v>
      </c>
      <c r="B15" s="5" t="s">
        <v>214</v>
      </c>
      <c r="C15" s="6" t="s">
        <v>1</v>
      </c>
      <c r="D15" s="7" t="s">
        <v>215</v>
      </c>
      <c r="E15" s="6" t="s">
        <v>216</v>
      </c>
      <c r="F15" s="6" t="s">
        <v>217</v>
      </c>
      <c r="G15" s="6" t="s">
        <v>223</v>
      </c>
    </row>
    <row r="17" spans="1:7" ht="15.75">
      <c r="A17" s="70">
        <v>1</v>
      </c>
      <c r="B17" s="81" t="s">
        <v>55</v>
      </c>
      <c r="C17" s="82"/>
      <c r="D17" s="83"/>
      <c r="E17" s="82"/>
      <c r="F17" s="82"/>
      <c r="G17" s="84"/>
    </row>
    <row r="18" spans="1:7" ht="15.75">
      <c r="A18" s="9"/>
      <c r="B18" s="13"/>
      <c r="C18" s="6"/>
      <c r="D18" s="7"/>
      <c r="E18" s="6"/>
      <c r="F18" s="6"/>
    </row>
    <row r="19" spans="1:7" ht="15.75">
      <c r="A19" s="8" t="s">
        <v>2</v>
      </c>
      <c r="B19" s="15" t="s">
        <v>56</v>
      </c>
      <c r="C19" s="14">
        <v>400</v>
      </c>
      <c r="D19" s="12" t="s">
        <v>12</v>
      </c>
      <c r="E19" s="14"/>
      <c r="F19" s="14"/>
      <c r="G19" s="20"/>
    </row>
    <row r="20" spans="1:7" ht="15.75">
      <c r="A20" s="8" t="s">
        <v>3</v>
      </c>
      <c r="B20" s="15" t="s">
        <v>292</v>
      </c>
      <c r="C20" s="14">
        <v>3</v>
      </c>
      <c r="D20" s="12" t="s">
        <v>57</v>
      </c>
      <c r="E20" s="14"/>
      <c r="F20" s="14"/>
      <c r="G20" s="20"/>
    </row>
    <row r="21" spans="1:7" ht="15.75">
      <c r="A21" s="8" t="s">
        <v>174</v>
      </c>
      <c r="B21" s="15" t="s">
        <v>175</v>
      </c>
      <c r="C21" s="14">
        <v>700</v>
      </c>
      <c r="D21" s="12" t="s">
        <v>12</v>
      </c>
      <c r="E21" s="14"/>
      <c r="F21" s="14"/>
      <c r="G21" s="20"/>
    </row>
    <row r="22" spans="1:7" ht="15.75">
      <c r="A22" s="8" t="s">
        <v>176</v>
      </c>
      <c r="B22" s="15" t="s">
        <v>284</v>
      </c>
      <c r="C22" s="14">
        <v>1</v>
      </c>
      <c r="D22" s="12" t="s">
        <v>9</v>
      </c>
      <c r="E22" s="14"/>
      <c r="F22" s="14"/>
      <c r="G22" s="20"/>
    </row>
    <row r="23" spans="1:7" ht="15.75">
      <c r="A23" s="8" t="s">
        <v>218</v>
      </c>
      <c r="B23" s="15" t="s">
        <v>293</v>
      </c>
      <c r="C23" s="14">
        <v>1</v>
      </c>
      <c r="D23" s="12" t="s">
        <v>11</v>
      </c>
      <c r="E23" s="14"/>
      <c r="F23" s="14"/>
    </row>
    <row r="24" spans="1:7" ht="15.75">
      <c r="A24" s="8"/>
      <c r="B24" s="15"/>
      <c r="C24" s="14"/>
      <c r="D24" s="12"/>
      <c r="E24" s="14"/>
      <c r="F24" s="38" t="s">
        <v>396</v>
      </c>
      <c r="G24" s="22">
        <f>SUM(F19:F23)</f>
        <v>0</v>
      </c>
    </row>
    <row r="25" spans="1:7" ht="15.75">
      <c r="A25" s="8"/>
      <c r="B25" s="15"/>
      <c r="C25" s="14"/>
      <c r="D25" s="12"/>
      <c r="E25" s="14"/>
      <c r="F25" s="14"/>
      <c r="G25" s="20"/>
    </row>
    <row r="26" spans="1:7" ht="15.75">
      <c r="A26" s="70">
        <v>2</v>
      </c>
      <c r="B26" s="70" t="s">
        <v>8</v>
      </c>
      <c r="C26" s="78"/>
      <c r="D26" s="79"/>
      <c r="E26" s="78"/>
      <c r="F26" s="78"/>
      <c r="G26" s="80"/>
    </row>
    <row r="27" spans="1:7" ht="15.75">
      <c r="A27" s="9"/>
      <c r="B27" s="9"/>
      <c r="C27" s="2"/>
      <c r="D27" s="3"/>
      <c r="E27" s="2"/>
      <c r="F27" s="2"/>
      <c r="G27" s="20"/>
    </row>
    <row r="28" spans="1:7" ht="15.75">
      <c r="A28" s="69" t="s">
        <v>18</v>
      </c>
      <c r="B28" s="70" t="s">
        <v>6</v>
      </c>
      <c r="C28" s="78"/>
      <c r="D28" s="79"/>
      <c r="E28" s="78"/>
      <c r="F28" s="78"/>
      <c r="G28" s="80"/>
    </row>
    <row r="29" spans="1:7" ht="15.75">
      <c r="A29" s="8"/>
      <c r="B29" s="1"/>
      <c r="C29" s="2"/>
      <c r="D29" s="3"/>
      <c r="E29" s="2"/>
      <c r="F29" s="2"/>
      <c r="G29" s="20"/>
    </row>
    <row r="30" spans="1:7" ht="15.75">
      <c r="A30" s="8" t="s">
        <v>58</v>
      </c>
      <c r="B30" s="1" t="s">
        <v>248</v>
      </c>
      <c r="C30" s="2">
        <f>2.03*2.6+4.7*2.6</f>
        <v>17.498000000000001</v>
      </c>
      <c r="D30" s="3" t="s">
        <v>12</v>
      </c>
      <c r="E30" s="2"/>
      <c r="F30" s="2"/>
      <c r="G30" s="20"/>
    </row>
    <row r="31" spans="1:7" ht="15.75">
      <c r="A31" s="8" t="s">
        <v>59</v>
      </c>
      <c r="B31" s="1" t="s">
        <v>186</v>
      </c>
      <c r="C31" s="2">
        <v>30</v>
      </c>
      <c r="D31" s="3" t="s">
        <v>12</v>
      </c>
      <c r="E31" s="2"/>
      <c r="F31" s="2"/>
      <c r="G31" s="20"/>
    </row>
    <row r="32" spans="1:7" ht="15.75">
      <c r="A32" s="8" t="s">
        <v>60</v>
      </c>
      <c r="B32" s="1" t="s">
        <v>245</v>
      </c>
      <c r="C32" s="2">
        <f>1.22*2.32</f>
        <v>2.8303999999999996</v>
      </c>
      <c r="D32" s="3" t="s">
        <v>12</v>
      </c>
      <c r="E32" s="2"/>
      <c r="F32" s="2"/>
      <c r="G32" s="20"/>
    </row>
    <row r="33" spans="1:7" ht="15.75">
      <c r="A33" s="8" t="s">
        <v>61</v>
      </c>
      <c r="B33" s="1" t="s">
        <v>246</v>
      </c>
      <c r="C33" s="2">
        <f>1.22*2.32</f>
        <v>2.8303999999999996</v>
      </c>
      <c r="D33" s="3" t="s">
        <v>12</v>
      </c>
      <c r="E33" s="2"/>
      <c r="F33" s="2"/>
      <c r="G33" s="20"/>
    </row>
    <row r="34" spans="1:7" ht="15.75">
      <c r="A34" s="8" t="s">
        <v>62</v>
      </c>
      <c r="B34" s="1" t="s">
        <v>247</v>
      </c>
      <c r="C34" s="2">
        <f>1.22*2.32</f>
        <v>2.8303999999999996</v>
      </c>
      <c r="D34" s="3" t="s">
        <v>12</v>
      </c>
      <c r="E34" s="2"/>
      <c r="F34" s="2"/>
      <c r="G34" s="20"/>
    </row>
    <row r="35" spans="1:7" ht="15.75">
      <c r="A35" s="8" t="s">
        <v>63</v>
      </c>
      <c r="B35" s="1" t="s">
        <v>4</v>
      </c>
      <c r="C35" s="2">
        <v>1</v>
      </c>
      <c r="D35" s="3" t="s">
        <v>11</v>
      </c>
      <c r="E35" s="2"/>
      <c r="F35" s="2"/>
      <c r="G35" s="20"/>
    </row>
    <row r="36" spans="1:7" ht="57.75">
      <c r="A36" s="8" t="s">
        <v>64</v>
      </c>
      <c r="B36" s="17" t="s">
        <v>220</v>
      </c>
      <c r="C36" s="18">
        <v>2</v>
      </c>
      <c r="D36" s="19" t="s">
        <v>9</v>
      </c>
      <c r="E36" s="18"/>
      <c r="F36" s="18"/>
      <c r="G36" s="20"/>
    </row>
    <row r="37" spans="1:7" ht="15.75">
      <c r="A37" s="8" t="s">
        <v>65</v>
      </c>
      <c r="B37" s="1" t="s">
        <v>10</v>
      </c>
      <c r="C37" s="2">
        <v>60</v>
      </c>
      <c r="D37" s="3" t="s">
        <v>12</v>
      </c>
      <c r="E37" s="2"/>
      <c r="F37" s="2"/>
      <c r="G37" s="20"/>
    </row>
    <row r="38" spans="1:7" ht="15.75">
      <c r="A38" s="8" t="s">
        <v>66</v>
      </c>
      <c r="B38" s="1" t="s">
        <v>13</v>
      </c>
      <c r="C38" s="2">
        <v>10</v>
      </c>
      <c r="D38" s="3" t="s">
        <v>12</v>
      </c>
      <c r="E38" s="2"/>
      <c r="F38" s="2"/>
      <c r="G38" s="20"/>
    </row>
    <row r="39" spans="1:7" ht="15.75">
      <c r="A39" s="8" t="s">
        <v>67</v>
      </c>
      <c r="B39" s="1" t="s">
        <v>14</v>
      </c>
      <c r="C39" s="2">
        <v>8.25</v>
      </c>
      <c r="D39" s="3" t="s">
        <v>12</v>
      </c>
      <c r="E39" s="2"/>
      <c r="F39" s="2"/>
      <c r="G39" s="20"/>
    </row>
    <row r="40" spans="1:7" ht="15.75">
      <c r="A40" s="16" t="s">
        <v>68</v>
      </c>
      <c r="B40" s="1" t="s">
        <v>15</v>
      </c>
      <c r="C40" s="2">
        <v>30</v>
      </c>
      <c r="D40" s="3" t="s">
        <v>9</v>
      </c>
      <c r="E40" s="2"/>
      <c r="F40" s="2"/>
      <c r="G40" s="20"/>
    </row>
    <row r="41" spans="1:7" ht="15.75">
      <c r="A41" s="8" t="s">
        <v>69</v>
      </c>
      <c r="B41" s="1" t="s">
        <v>16</v>
      </c>
      <c r="C41" s="2">
        <v>1</v>
      </c>
      <c r="D41" s="3" t="s">
        <v>11</v>
      </c>
      <c r="E41" s="2"/>
      <c r="F41" s="2"/>
      <c r="G41" s="20"/>
    </row>
    <row r="42" spans="1:7" ht="15.75">
      <c r="A42" s="8" t="s">
        <v>70</v>
      </c>
      <c r="B42" s="1" t="s">
        <v>243</v>
      </c>
      <c r="C42" s="2">
        <f>242.3</f>
        <v>242.3</v>
      </c>
      <c r="D42" s="3" t="s">
        <v>12</v>
      </c>
      <c r="E42" s="2"/>
      <c r="F42" s="2"/>
      <c r="G42" s="20"/>
    </row>
    <row r="43" spans="1:7" ht="15.75">
      <c r="A43" s="8" t="s">
        <v>71</v>
      </c>
      <c r="B43" s="1" t="s">
        <v>244</v>
      </c>
      <c r="C43" s="2">
        <f>2.37*0.782*1.2</f>
        <v>2.224008</v>
      </c>
      <c r="D43" s="3" t="s">
        <v>5</v>
      </c>
      <c r="E43" s="2"/>
      <c r="F43" s="2"/>
      <c r="G43" s="20"/>
    </row>
    <row r="44" spans="1:7" ht="15.75">
      <c r="A44" s="8" t="s">
        <v>72</v>
      </c>
      <c r="B44" s="1" t="s">
        <v>222</v>
      </c>
      <c r="C44" s="2">
        <v>3</v>
      </c>
      <c r="D44" s="3" t="s">
        <v>9</v>
      </c>
      <c r="E44" s="2"/>
      <c r="F44" s="2"/>
      <c r="G44" s="20"/>
    </row>
    <row r="45" spans="1:7" ht="15.75">
      <c r="A45" s="8" t="s">
        <v>73</v>
      </c>
      <c r="B45" s="1" t="s">
        <v>187</v>
      </c>
      <c r="C45" s="2">
        <f>1.24*1.26</f>
        <v>1.5624</v>
      </c>
      <c r="D45" s="3" t="s">
        <v>12</v>
      </c>
      <c r="E45" s="2"/>
      <c r="F45" s="2"/>
      <c r="G45" s="20"/>
    </row>
    <row r="46" spans="1:7" ht="15.75">
      <c r="A46" s="8" t="s">
        <v>74</v>
      </c>
      <c r="B46" s="1" t="s">
        <v>188</v>
      </c>
      <c r="C46" s="2">
        <f>1.24*1.26</f>
        <v>1.5624</v>
      </c>
      <c r="D46" s="3" t="s">
        <v>12</v>
      </c>
      <c r="E46" s="2"/>
      <c r="F46" s="2"/>
      <c r="G46" s="20"/>
    </row>
    <row r="47" spans="1:7" ht="15.75">
      <c r="A47" s="8" t="s">
        <v>75</v>
      </c>
      <c r="B47" s="1" t="s">
        <v>221</v>
      </c>
      <c r="C47" s="2">
        <f>1.24*1.26</f>
        <v>1.5624</v>
      </c>
      <c r="D47" s="3" t="s">
        <v>12</v>
      </c>
      <c r="E47" s="2"/>
      <c r="F47" s="2"/>
      <c r="G47" s="20"/>
    </row>
    <row r="48" spans="1:7" ht="15.75">
      <c r="A48" s="8" t="s">
        <v>76</v>
      </c>
      <c r="B48" s="1" t="s">
        <v>189</v>
      </c>
      <c r="C48" s="2">
        <v>3</v>
      </c>
      <c r="D48" s="3" t="s">
        <v>9</v>
      </c>
      <c r="E48" s="2"/>
      <c r="F48" s="2"/>
      <c r="G48" s="20"/>
    </row>
    <row r="49" spans="1:7" ht="15.75">
      <c r="A49" s="8" t="s">
        <v>177</v>
      </c>
      <c r="B49" s="1" t="s">
        <v>192</v>
      </c>
      <c r="C49" s="2">
        <v>1</v>
      </c>
      <c r="D49" s="3" t="s">
        <v>11</v>
      </c>
      <c r="E49" s="2"/>
      <c r="F49" s="2"/>
      <c r="G49" s="20"/>
    </row>
    <row r="50" spans="1:7" ht="15.75">
      <c r="A50" s="8" t="s">
        <v>178</v>
      </c>
      <c r="B50" s="1" t="s">
        <v>224</v>
      </c>
      <c r="C50" s="2">
        <v>1</v>
      </c>
      <c r="D50" s="3" t="s">
        <v>11</v>
      </c>
      <c r="E50" s="2"/>
      <c r="F50" s="2"/>
      <c r="G50" s="20"/>
    </row>
    <row r="51" spans="1:7" ht="15.75">
      <c r="A51" s="8" t="s">
        <v>182</v>
      </c>
      <c r="B51" s="10" t="s">
        <v>242</v>
      </c>
      <c r="C51" s="2">
        <f>4.63*0.9*0.25+2.03*1.29*0.3</f>
        <v>1.8273600000000001</v>
      </c>
      <c r="D51" s="3" t="s">
        <v>5</v>
      </c>
      <c r="E51" s="2"/>
      <c r="F51" s="2"/>
      <c r="G51" s="20"/>
    </row>
    <row r="52" spans="1:7" ht="15.75">
      <c r="A52" s="8" t="s">
        <v>183</v>
      </c>
      <c r="B52" s="10" t="s">
        <v>277</v>
      </c>
      <c r="C52" s="2">
        <f>+C51*1.5+C30*0.15*1.5+C31*0.13*1.5</f>
        <v>12.528090000000001</v>
      </c>
      <c r="D52" s="3" t="s">
        <v>5</v>
      </c>
      <c r="E52" s="2"/>
      <c r="F52" s="2"/>
      <c r="G52" s="20"/>
    </row>
    <row r="53" spans="1:7" ht="15.75">
      <c r="A53" s="8"/>
      <c r="B53" s="1"/>
      <c r="C53" s="2"/>
      <c r="D53" s="3"/>
      <c r="E53" s="2"/>
      <c r="F53" s="2"/>
      <c r="G53" s="20"/>
    </row>
    <row r="54" spans="1:7" ht="15.75">
      <c r="A54" s="69" t="s">
        <v>19</v>
      </c>
      <c r="B54" s="70" t="s">
        <v>226</v>
      </c>
      <c r="C54" s="78"/>
      <c r="D54" s="79"/>
      <c r="E54" s="78"/>
      <c r="F54" s="78"/>
      <c r="G54" s="80"/>
    </row>
    <row r="55" spans="1:7" ht="15.75">
      <c r="A55" s="8"/>
      <c r="B55" s="1"/>
      <c r="C55" s="2"/>
      <c r="D55" s="3"/>
      <c r="E55" s="2"/>
      <c r="F55" s="2"/>
      <c r="G55" s="20"/>
    </row>
    <row r="56" spans="1:7" ht="15.75">
      <c r="A56" s="8" t="s">
        <v>77</v>
      </c>
      <c r="B56" s="1" t="s">
        <v>249</v>
      </c>
      <c r="C56" s="2">
        <f>+(1.78+2.14)*0.45*0.65</f>
        <v>1.1466000000000001</v>
      </c>
      <c r="D56" s="3" t="s">
        <v>5</v>
      </c>
      <c r="E56" s="2"/>
      <c r="F56" s="2"/>
      <c r="G56" s="20"/>
    </row>
    <row r="57" spans="1:7" ht="15.75">
      <c r="A57" s="8" t="s">
        <v>78</v>
      </c>
      <c r="B57" s="1" t="s">
        <v>250</v>
      </c>
      <c r="C57" s="2">
        <f>242.3*0.25</f>
        <v>60.575000000000003</v>
      </c>
      <c r="D57" s="3" t="s">
        <v>5</v>
      </c>
      <c r="E57" s="2"/>
      <c r="F57" s="2"/>
      <c r="G57" s="20"/>
    </row>
    <row r="58" spans="1:7" ht="15.75">
      <c r="A58" s="8" t="s">
        <v>79</v>
      </c>
      <c r="B58" s="1" t="s">
        <v>225</v>
      </c>
      <c r="C58" s="2">
        <v>1</v>
      </c>
      <c r="D58" s="3" t="s">
        <v>11</v>
      </c>
      <c r="E58" s="2"/>
      <c r="F58" s="2"/>
      <c r="G58" s="20"/>
    </row>
    <row r="59" spans="1:7" ht="15.75">
      <c r="A59" s="8" t="s">
        <v>80</v>
      </c>
      <c r="B59" s="1" t="s">
        <v>7</v>
      </c>
      <c r="C59" s="2">
        <f>242.3*0.15</f>
        <v>36.344999999999999</v>
      </c>
      <c r="D59" s="3" t="s">
        <v>5</v>
      </c>
      <c r="E59" s="2"/>
      <c r="F59" s="2"/>
      <c r="G59" s="20"/>
    </row>
    <row r="60" spans="1:7" ht="15.75">
      <c r="A60" s="8" t="s">
        <v>81</v>
      </c>
      <c r="B60" s="1" t="s">
        <v>251</v>
      </c>
      <c r="C60" s="2">
        <f>24.27*1.4+60.58*1.3</f>
        <v>112.732</v>
      </c>
      <c r="D60" s="3" t="s">
        <v>5</v>
      </c>
      <c r="E60" s="2"/>
      <c r="F60" s="2"/>
      <c r="G60" s="20"/>
    </row>
    <row r="61" spans="1:7" ht="15.75">
      <c r="A61" s="8" t="s">
        <v>82</v>
      </c>
      <c r="B61" s="10" t="s">
        <v>252</v>
      </c>
      <c r="C61" s="2">
        <f>+(17.5*0.15+30*0.13+2.83*0.2*3+1.56*3*0.2+2.22)*1.5+42.89*0.035*1.5+1.83*1.5</f>
        <v>22.065225000000002</v>
      </c>
      <c r="D61" s="3" t="s">
        <v>5</v>
      </c>
      <c r="E61" s="2"/>
      <c r="F61" s="2"/>
      <c r="G61" s="20"/>
    </row>
    <row r="62" spans="1:7" ht="15.75">
      <c r="A62" s="8" t="s">
        <v>83</v>
      </c>
      <c r="B62" s="1" t="s">
        <v>227</v>
      </c>
      <c r="C62" s="2">
        <v>1</v>
      </c>
      <c r="D62" s="3" t="s">
        <v>231</v>
      </c>
      <c r="E62" s="2"/>
      <c r="F62" s="2"/>
      <c r="G62" s="21"/>
    </row>
    <row r="63" spans="1:7" ht="15.75">
      <c r="A63" s="8" t="s">
        <v>228</v>
      </c>
      <c r="B63" s="1" t="s">
        <v>229</v>
      </c>
      <c r="C63" s="2">
        <v>1</v>
      </c>
      <c r="D63" s="3" t="s">
        <v>231</v>
      </c>
      <c r="E63" s="2"/>
      <c r="F63" s="2"/>
      <c r="G63" s="21"/>
    </row>
    <row r="64" spans="1:7" ht="29.25">
      <c r="A64" s="8" t="s">
        <v>230</v>
      </c>
      <c r="B64" s="10" t="s">
        <v>298</v>
      </c>
      <c r="C64" s="2">
        <v>1</v>
      </c>
      <c r="D64" s="3" t="s">
        <v>231</v>
      </c>
      <c r="E64" s="2"/>
      <c r="F64" s="2"/>
    </row>
    <row r="65" spans="1:7" ht="15.75">
      <c r="A65" s="8"/>
      <c r="B65" s="10"/>
      <c r="C65" s="2"/>
      <c r="D65" s="3"/>
      <c r="E65" s="2"/>
      <c r="F65" s="38" t="s">
        <v>396</v>
      </c>
      <c r="G65" s="22">
        <f>SUM(F30:F64)</f>
        <v>0</v>
      </c>
    </row>
    <row r="66" spans="1:7" ht="15.75">
      <c r="A66" s="8"/>
      <c r="B66" s="1"/>
      <c r="C66" s="2"/>
      <c r="D66" s="3"/>
      <c r="E66" s="2"/>
      <c r="F66" s="2"/>
      <c r="G66" s="21"/>
    </row>
    <row r="67" spans="1:7" ht="15.75">
      <c r="A67" s="69" t="s">
        <v>21</v>
      </c>
      <c r="B67" s="70" t="s">
        <v>17</v>
      </c>
      <c r="C67" s="78"/>
      <c r="D67" s="79"/>
      <c r="E67" s="78"/>
      <c r="F67" s="78"/>
      <c r="G67" s="80"/>
    </row>
    <row r="68" spans="1:7" ht="15.75">
      <c r="A68" s="8"/>
      <c r="B68" s="1"/>
      <c r="C68" s="2"/>
      <c r="D68" s="3"/>
      <c r="E68" s="2"/>
      <c r="F68" s="2"/>
      <c r="G68" s="20"/>
    </row>
    <row r="69" spans="1:7" ht="15.75">
      <c r="A69" s="8" t="s">
        <v>22</v>
      </c>
      <c r="B69" s="1" t="s">
        <v>656</v>
      </c>
      <c r="C69" s="2">
        <f>+(1.78+2.14)*0.45*0.25</f>
        <v>0.441</v>
      </c>
      <c r="D69" s="3" t="s">
        <v>5</v>
      </c>
      <c r="E69" s="2"/>
      <c r="F69" s="2"/>
      <c r="G69" s="20"/>
    </row>
    <row r="70" spans="1:7" ht="15.75">
      <c r="A70" s="8" t="s">
        <v>23</v>
      </c>
      <c r="B70" s="1" t="s">
        <v>657</v>
      </c>
      <c r="C70" s="2">
        <f>13.32*0.2*0.2</f>
        <v>0.53280000000000005</v>
      </c>
      <c r="D70" s="3" t="s">
        <v>5</v>
      </c>
      <c r="E70" s="2"/>
      <c r="F70" s="2"/>
      <c r="G70" s="20"/>
    </row>
    <row r="71" spans="1:7">
      <c r="A71" s="8" t="s">
        <v>84</v>
      </c>
      <c r="B71" s="1" t="s">
        <v>658</v>
      </c>
      <c r="C71" s="2">
        <f>2*0.2*0.2*3</f>
        <v>0.24000000000000005</v>
      </c>
      <c r="D71" s="3" t="s">
        <v>5</v>
      </c>
      <c r="E71" s="2"/>
      <c r="F71" s="2"/>
    </row>
    <row r="72" spans="1:7" ht="15.75">
      <c r="A72" s="8"/>
      <c r="B72" s="1"/>
      <c r="C72" s="2"/>
      <c r="D72" s="3"/>
      <c r="E72" s="2"/>
      <c r="F72" s="38" t="s">
        <v>396</v>
      </c>
      <c r="G72" s="22">
        <f>SUM(F69:F71)</f>
        <v>0</v>
      </c>
    </row>
    <row r="73" spans="1:7" ht="15.75">
      <c r="A73" s="8"/>
      <c r="B73" s="1"/>
      <c r="C73" s="2"/>
      <c r="D73" s="3"/>
      <c r="E73" s="2"/>
      <c r="F73" s="2"/>
      <c r="G73" s="20"/>
    </row>
    <row r="74" spans="1:7" ht="15.75">
      <c r="A74" s="69" t="s">
        <v>25</v>
      </c>
      <c r="B74" s="70" t="s">
        <v>24</v>
      </c>
      <c r="C74" s="78"/>
      <c r="D74" s="79"/>
      <c r="E74" s="78"/>
      <c r="F74" s="78"/>
      <c r="G74" s="80"/>
    </row>
    <row r="75" spans="1:7" ht="15.75">
      <c r="A75" s="8"/>
      <c r="B75" s="1"/>
      <c r="C75" s="2"/>
      <c r="D75" s="3"/>
      <c r="E75" s="2"/>
      <c r="F75" s="2"/>
      <c r="G75" s="20"/>
    </row>
    <row r="76" spans="1:7" ht="15.75">
      <c r="A76" s="8" t="s">
        <v>27</v>
      </c>
      <c r="B76" s="1" t="s">
        <v>232</v>
      </c>
      <c r="C76" s="2">
        <f>+(1.85+2.35)*2.8+1*2.5+2.44*3-0.8*2.1</f>
        <v>19.899999999999999</v>
      </c>
      <c r="D76" s="3" t="s">
        <v>12</v>
      </c>
      <c r="E76" s="2"/>
      <c r="F76" s="2"/>
      <c r="G76" s="20"/>
    </row>
    <row r="77" spans="1:7" ht="29.25">
      <c r="A77" s="8" t="s">
        <v>29</v>
      </c>
      <c r="B77" s="10" t="s">
        <v>258</v>
      </c>
      <c r="C77" s="11">
        <f>+(9.93+5.72+9.08+3.65+3.22+3.83+2.47)*4.68-(1.95*2.1+1*2.1)+4.97*3.1+4.03*3.1-1*2.1</f>
        <v>196.97699999999998</v>
      </c>
      <c r="D77" s="3" t="s">
        <v>12</v>
      </c>
      <c r="E77" s="2"/>
      <c r="F77" s="2"/>
      <c r="G77" s="20"/>
    </row>
    <row r="78" spans="1:7" ht="15.75">
      <c r="A78" s="8" t="s">
        <v>190</v>
      </c>
      <c r="B78" s="10" t="s">
        <v>233</v>
      </c>
      <c r="C78" s="11">
        <v>4.0599999999999996</v>
      </c>
      <c r="D78" s="3" t="s">
        <v>20</v>
      </c>
      <c r="E78" s="2"/>
      <c r="F78" s="2"/>
      <c r="G78" s="20"/>
    </row>
    <row r="79" spans="1:7">
      <c r="A79" s="8" t="s">
        <v>191</v>
      </c>
      <c r="B79" s="10" t="s">
        <v>234</v>
      </c>
      <c r="C79" s="2">
        <f>2*2.45*1.2+3.28*3.42</f>
        <v>17.0976</v>
      </c>
      <c r="D79" s="3" t="s">
        <v>12</v>
      </c>
      <c r="E79" s="2"/>
      <c r="F79" s="2"/>
    </row>
    <row r="80" spans="1:7" ht="15.75">
      <c r="A80" s="8"/>
      <c r="B80" s="10"/>
      <c r="C80" s="2"/>
      <c r="D80" s="3"/>
      <c r="E80" s="2"/>
      <c r="F80" s="38" t="s">
        <v>396</v>
      </c>
      <c r="G80" s="22">
        <f>SUM(F76:F79)</f>
        <v>0</v>
      </c>
    </row>
    <row r="81" spans="1:7" ht="15.75">
      <c r="A81" s="8"/>
      <c r="B81" s="1"/>
      <c r="C81" s="2"/>
      <c r="D81" s="3"/>
      <c r="E81" s="2"/>
      <c r="F81" s="2"/>
      <c r="G81" s="20"/>
    </row>
    <row r="82" spans="1:7" ht="15.75">
      <c r="A82" s="69" t="s">
        <v>32</v>
      </c>
      <c r="B82" s="70" t="s">
        <v>26</v>
      </c>
      <c r="C82" s="78"/>
      <c r="D82" s="79"/>
      <c r="E82" s="78"/>
      <c r="F82" s="78"/>
      <c r="G82" s="80"/>
    </row>
    <row r="83" spans="1:7" ht="15.75">
      <c r="A83" s="8"/>
      <c r="B83" s="1"/>
      <c r="C83" s="2"/>
      <c r="D83" s="3"/>
      <c r="E83" s="2"/>
      <c r="F83" s="2"/>
      <c r="G83" s="20"/>
    </row>
    <row r="84" spans="1:7" ht="15.75">
      <c r="A84" s="8" t="s">
        <v>34</v>
      </c>
      <c r="B84" s="1" t="s">
        <v>235</v>
      </c>
      <c r="C84" s="2">
        <f>5.8*0.6+(4*3.2)*0.4+3.2*0.4+2.32*0.8+1.98*0.75+1.4*0.8+2*0.8</f>
        <v>15.941000000000001</v>
      </c>
      <c r="D84" s="3" t="s">
        <v>12</v>
      </c>
      <c r="E84" s="2"/>
      <c r="F84" s="2"/>
      <c r="G84" s="20"/>
    </row>
    <row r="85" spans="1:7" ht="15.75">
      <c r="A85" s="8" t="s">
        <v>35</v>
      </c>
      <c r="B85" s="1" t="s">
        <v>28</v>
      </c>
      <c r="C85" s="2">
        <f>2*C76</f>
        <v>39.799999999999997</v>
      </c>
      <c r="D85" s="3" t="s">
        <v>12</v>
      </c>
      <c r="E85" s="2"/>
      <c r="F85" s="2"/>
      <c r="G85" s="20"/>
    </row>
    <row r="86" spans="1:7" ht="15.75">
      <c r="A86" s="8" t="s">
        <v>37</v>
      </c>
      <c r="B86" s="1" t="s">
        <v>30</v>
      </c>
      <c r="C86" s="2">
        <v>15.94</v>
      </c>
      <c r="D86" s="3" t="s">
        <v>12</v>
      </c>
      <c r="E86" s="2"/>
      <c r="F86" s="2"/>
      <c r="G86" s="20"/>
    </row>
    <row r="87" spans="1:7" ht="15.75">
      <c r="A87" s="8" t="s">
        <v>39</v>
      </c>
      <c r="B87" s="1" t="s">
        <v>236</v>
      </c>
      <c r="C87" s="2">
        <f>+ 5.8*2+4*3.2*2+2*3.2+2*2.32+2*1.98+1.4*2+2*2</f>
        <v>59</v>
      </c>
      <c r="D87" s="3" t="s">
        <v>20</v>
      </c>
      <c r="E87" s="23"/>
      <c r="F87" s="2"/>
      <c r="G87" s="20"/>
    </row>
    <row r="88" spans="1:7">
      <c r="A88" s="8" t="s">
        <v>40</v>
      </c>
      <c r="B88" s="1" t="s">
        <v>31</v>
      </c>
      <c r="C88" s="2">
        <f>+C87/2</f>
        <v>29.5</v>
      </c>
      <c r="D88" s="3" t="s">
        <v>20</v>
      </c>
      <c r="E88" s="2"/>
      <c r="F88" s="2"/>
    </row>
    <row r="89" spans="1:7" ht="15.75">
      <c r="A89" s="8"/>
      <c r="B89" s="1"/>
      <c r="C89" s="2"/>
      <c r="D89" s="3"/>
      <c r="E89" s="2"/>
      <c r="F89" s="38" t="s">
        <v>396</v>
      </c>
      <c r="G89" s="22">
        <f>SUM(F84:F88)</f>
        <v>0</v>
      </c>
    </row>
    <row r="90" spans="1:7" ht="15.75">
      <c r="A90" s="8"/>
      <c r="B90" s="1"/>
      <c r="C90" s="2"/>
      <c r="D90" s="3"/>
      <c r="E90" s="2"/>
      <c r="F90" s="2"/>
      <c r="G90" s="20"/>
    </row>
    <row r="91" spans="1:7" ht="15.75">
      <c r="A91" s="69" t="s">
        <v>45</v>
      </c>
      <c r="B91" s="70" t="s">
        <v>33</v>
      </c>
      <c r="C91" s="78"/>
      <c r="D91" s="79"/>
      <c r="E91" s="78"/>
      <c r="F91" s="78"/>
      <c r="G91" s="80"/>
    </row>
    <row r="92" spans="1:7" ht="15.75">
      <c r="A92" s="8"/>
      <c r="B92" s="1"/>
      <c r="C92" s="2"/>
      <c r="D92" s="3"/>
      <c r="E92" s="2"/>
      <c r="F92" s="2"/>
      <c r="G92" s="20"/>
    </row>
    <row r="93" spans="1:7" ht="15.75">
      <c r="A93" s="8" t="s">
        <v>47</v>
      </c>
      <c r="B93" s="1" t="s">
        <v>42</v>
      </c>
      <c r="C93" s="11">
        <v>4</v>
      </c>
      <c r="D93" s="3" t="s">
        <v>9</v>
      </c>
      <c r="E93" s="2"/>
      <c r="F93" s="2"/>
      <c r="G93" s="20"/>
    </row>
    <row r="94" spans="1:7" ht="15.75">
      <c r="A94" s="8" t="s">
        <v>48</v>
      </c>
      <c r="B94" s="1" t="s">
        <v>295</v>
      </c>
      <c r="C94" s="11">
        <v>56.68</v>
      </c>
      <c r="D94" s="3" t="s">
        <v>296</v>
      </c>
      <c r="E94" s="2"/>
      <c r="F94" s="2"/>
      <c r="G94" s="20"/>
    </row>
    <row r="95" spans="1:7" ht="15.75">
      <c r="A95" s="8" t="s">
        <v>49</v>
      </c>
      <c r="B95" s="1" t="s">
        <v>38</v>
      </c>
      <c r="C95" s="2">
        <v>12.37</v>
      </c>
      <c r="D95" s="3" t="s">
        <v>36</v>
      </c>
      <c r="E95" s="2"/>
      <c r="F95" s="2"/>
      <c r="G95" s="20"/>
    </row>
    <row r="96" spans="1:7" ht="15.75">
      <c r="A96" s="8" t="s">
        <v>85</v>
      </c>
      <c r="B96" s="1" t="s">
        <v>44</v>
      </c>
      <c r="C96" s="2">
        <v>530</v>
      </c>
      <c r="D96" s="3" t="s">
        <v>12</v>
      </c>
      <c r="E96" s="2"/>
      <c r="F96" s="2"/>
      <c r="G96" s="20"/>
    </row>
    <row r="97" spans="1:7" ht="29.25">
      <c r="A97" s="8" t="s">
        <v>86</v>
      </c>
      <c r="B97" s="10" t="s">
        <v>41</v>
      </c>
      <c r="C97" s="2">
        <v>530</v>
      </c>
      <c r="D97" s="3" t="s">
        <v>12</v>
      </c>
      <c r="E97" s="2"/>
      <c r="F97" s="2"/>
      <c r="G97" s="20"/>
    </row>
    <row r="98" spans="1:7" ht="15.75">
      <c r="A98" s="8" t="s">
        <v>87</v>
      </c>
      <c r="B98" s="1" t="s">
        <v>43</v>
      </c>
      <c r="C98" s="11">
        <v>70</v>
      </c>
      <c r="D98" s="3" t="s">
        <v>12</v>
      </c>
      <c r="E98" s="2"/>
      <c r="F98" s="2"/>
      <c r="G98" s="20"/>
    </row>
    <row r="99" spans="1:7">
      <c r="A99" s="8" t="s">
        <v>88</v>
      </c>
      <c r="B99" s="1" t="s">
        <v>237</v>
      </c>
      <c r="C99" s="11">
        <v>161.59</v>
      </c>
      <c r="D99" s="3" t="s">
        <v>12</v>
      </c>
      <c r="E99" s="2"/>
      <c r="F99" s="2"/>
    </row>
    <row r="100" spans="1:7" ht="15.75">
      <c r="A100" s="8" t="s">
        <v>113</v>
      </c>
      <c r="B100" s="1" t="s">
        <v>271</v>
      </c>
      <c r="C100" s="11">
        <v>40</v>
      </c>
      <c r="D100" s="3" t="s">
        <v>20</v>
      </c>
      <c r="E100" s="2"/>
      <c r="F100" s="2"/>
      <c r="G100" s="20"/>
    </row>
    <row r="101" spans="1:7">
      <c r="A101" s="8" t="s">
        <v>270</v>
      </c>
      <c r="B101" s="1" t="s">
        <v>269</v>
      </c>
      <c r="C101" s="11">
        <v>20</v>
      </c>
      <c r="D101" s="3" t="s">
        <v>20</v>
      </c>
      <c r="E101" s="2"/>
      <c r="F101" s="2"/>
    </row>
    <row r="102" spans="1:7" ht="15.75">
      <c r="A102" s="8"/>
      <c r="B102" s="1"/>
      <c r="C102" s="11"/>
      <c r="D102" s="3"/>
      <c r="E102" s="2"/>
      <c r="F102" s="38" t="s">
        <v>396</v>
      </c>
      <c r="G102" s="22">
        <f>SUM(F93:F101)</f>
        <v>0</v>
      </c>
    </row>
    <row r="103" spans="1:7" ht="15.75">
      <c r="A103" s="8"/>
      <c r="B103" s="1"/>
      <c r="C103" s="2"/>
      <c r="D103" s="3"/>
      <c r="E103" s="2"/>
      <c r="F103" s="2"/>
      <c r="G103" s="20"/>
    </row>
    <row r="104" spans="1:7" ht="15.75">
      <c r="A104" s="69" t="s">
        <v>51</v>
      </c>
      <c r="B104" s="70" t="s">
        <v>46</v>
      </c>
      <c r="C104" s="78"/>
      <c r="D104" s="79"/>
      <c r="E104" s="78"/>
      <c r="F104" s="78"/>
      <c r="G104" s="80"/>
    </row>
    <row r="105" spans="1:7" ht="15.75">
      <c r="A105" s="8"/>
      <c r="B105" s="1"/>
      <c r="C105" s="2"/>
      <c r="D105" s="3"/>
      <c r="E105" s="2"/>
      <c r="F105" s="2"/>
      <c r="G105" s="20"/>
    </row>
    <row r="106" spans="1:7" ht="15.75">
      <c r="A106" s="8" t="s">
        <v>53</v>
      </c>
      <c r="B106" s="1" t="s">
        <v>238</v>
      </c>
      <c r="C106" s="11">
        <v>59.44</v>
      </c>
      <c r="D106" s="3" t="s">
        <v>12</v>
      </c>
      <c r="E106" s="2"/>
      <c r="F106" s="2"/>
      <c r="G106" s="20"/>
    </row>
    <row r="107" spans="1:7" ht="15.75">
      <c r="A107" s="8" t="s">
        <v>89</v>
      </c>
      <c r="B107" s="10" t="s">
        <v>239</v>
      </c>
      <c r="C107" s="11">
        <v>38.303999999999995</v>
      </c>
      <c r="D107" s="3" t="s">
        <v>20</v>
      </c>
      <c r="E107" s="2"/>
      <c r="F107" s="2"/>
      <c r="G107" s="20"/>
    </row>
    <row r="108" spans="1:7" ht="15.75">
      <c r="A108" s="8" t="s">
        <v>90</v>
      </c>
      <c r="B108" s="10" t="s">
        <v>240</v>
      </c>
      <c r="C108" s="11">
        <v>74.25</v>
      </c>
      <c r="D108" s="3" t="s">
        <v>20</v>
      </c>
      <c r="E108" s="2"/>
      <c r="F108" s="2"/>
      <c r="G108" s="20"/>
    </row>
    <row r="109" spans="1:7">
      <c r="A109" s="8" t="s">
        <v>219</v>
      </c>
      <c r="B109" s="1" t="s">
        <v>50</v>
      </c>
      <c r="C109" s="11">
        <v>409.5</v>
      </c>
      <c r="D109" s="3" t="s">
        <v>12</v>
      </c>
      <c r="E109" s="2"/>
      <c r="F109" s="2"/>
    </row>
    <row r="110" spans="1:7">
      <c r="A110" s="8" t="s">
        <v>241</v>
      </c>
      <c r="B110" s="1" t="s">
        <v>253</v>
      </c>
      <c r="C110" s="2">
        <f>11.2*0.3*0.1</f>
        <v>0.33600000000000002</v>
      </c>
      <c r="D110" s="3" t="s">
        <v>5</v>
      </c>
      <c r="E110" s="2"/>
      <c r="F110" s="2"/>
    </row>
    <row r="111" spans="1:7" ht="15.75">
      <c r="A111" s="8"/>
      <c r="B111" s="1"/>
      <c r="C111" s="2"/>
      <c r="D111" s="3"/>
      <c r="E111" s="2"/>
      <c r="G111" s="22">
        <f>SUM(F106:F110)</f>
        <v>0</v>
      </c>
    </row>
    <row r="112" spans="1:7" ht="15.75">
      <c r="A112" s="8"/>
      <c r="B112" s="1"/>
      <c r="C112" s="2"/>
      <c r="D112" s="3"/>
      <c r="E112" s="2"/>
      <c r="F112" s="2"/>
      <c r="G112" s="20"/>
    </row>
    <row r="113" spans="1:7" ht="15.75">
      <c r="A113" s="69" t="s">
        <v>54</v>
      </c>
      <c r="B113" s="70" t="s">
        <v>52</v>
      </c>
      <c r="C113" s="78"/>
      <c r="D113" s="79"/>
      <c r="E113" s="78"/>
      <c r="F113" s="78"/>
      <c r="G113" s="80"/>
    </row>
    <row r="114" spans="1:7" ht="15.75">
      <c r="A114" s="8"/>
      <c r="B114" s="1"/>
      <c r="C114" s="2"/>
      <c r="D114" s="3"/>
      <c r="E114" s="2"/>
      <c r="F114" s="2"/>
      <c r="G114" s="20"/>
    </row>
    <row r="115" spans="1:7" ht="29.25">
      <c r="A115" s="8" t="s">
        <v>91</v>
      </c>
      <c r="B115" s="10" t="s">
        <v>255</v>
      </c>
      <c r="C115" s="11">
        <v>46.98</v>
      </c>
      <c r="D115" s="3" t="s">
        <v>12</v>
      </c>
      <c r="E115" s="2"/>
      <c r="F115" s="2"/>
      <c r="G115" s="20"/>
    </row>
    <row r="116" spans="1:7" ht="15.75">
      <c r="A116" s="8" t="s">
        <v>254</v>
      </c>
      <c r="B116" s="10" t="s">
        <v>256</v>
      </c>
      <c r="C116" s="11">
        <v>2</v>
      </c>
      <c r="D116" s="3" t="s">
        <v>12</v>
      </c>
      <c r="E116" s="2"/>
      <c r="F116" s="2"/>
      <c r="G116" s="22"/>
    </row>
    <row r="117" spans="1:7">
      <c r="A117" s="8" t="s">
        <v>608</v>
      </c>
      <c r="B117" s="10" t="s">
        <v>609</v>
      </c>
      <c r="C117" s="11">
        <f>+(0.8)*1.2</f>
        <v>0.96</v>
      </c>
      <c r="D117" s="3" t="s">
        <v>12</v>
      </c>
      <c r="E117" s="2"/>
      <c r="F117" s="2"/>
    </row>
    <row r="118" spans="1:7" ht="15.75">
      <c r="A118" s="8"/>
      <c r="B118" s="10"/>
      <c r="C118" s="11"/>
      <c r="D118" s="3"/>
      <c r="E118" s="2"/>
      <c r="G118" s="22">
        <f>+F115+F116+F117</f>
        <v>0</v>
      </c>
    </row>
    <row r="119" spans="1:7" ht="15.75">
      <c r="A119" s="8"/>
      <c r="B119" s="1"/>
      <c r="C119" s="2"/>
      <c r="D119" s="3"/>
      <c r="E119" s="2"/>
      <c r="F119" s="2"/>
      <c r="G119" s="20"/>
    </row>
    <row r="120" spans="1:7" ht="15.75">
      <c r="A120" s="69" t="s">
        <v>92</v>
      </c>
      <c r="B120" s="70" t="s">
        <v>93</v>
      </c>
      <c r="C120" s="78"/>
      <c r="D120" s="79"/>
      <c r="E120" s="78"/>
      <c r="F120" s="78"/>
      <c r="G120" s="80"/>
    </row>
    <row r="121" spans="1:7" ht="15.75">
      <c r="A121" s="8"/>
      <c r="B121" s="1"/>
      <c r="C121" s="2"/>
      <c r="D121" s="3"/>
      <c r="E121" s="2"/>
      <c r="F121" s="2"/>
      <c r="G121" s="20"/>
    </row>
    <row r="122" spans="1:7" ht="15.75">
      <c r="A122" s="8" t="s">
        <v>94</v>
      </c>
      <c r="B122" s="1" t="s">
        <v>95</v>
      </c>
      <c r="C122" s="2">
        <v>3</v>
      </c>
      <c r="D122" s="3" t="s">
        <v>9</v>
      </c>
      <c r="E122" s="2"/>
      <c r="F122" s="2"/>
      <c r="G122" s="20"/>
    </row>
    <row r="123" spans="1:7" ht="15.75">
      <c r="A123" s="8" t="s">
        <v>96</v>
      </c>
      <c r="B123" s="1" t="s">
        <v>257</v>
      </c>
      <c r="C123" s="2">
        <v>4</v>
      </c>
      <c r="D123" s="3" t="s">
        <v>9</v>
      </c>
      <c r="E123" s="2"/>
      <c r="F123" s="2"/>
      <c r="G123" s="20"/>
    </row>
    <row r="124" spans="1:7" ht="15.75">
      <c r="A124" s="8" t="s">
        <v>97</v>
      </c>
      <c r="B124" s="1" t="s">
        <v>98</v>
      </c>
      <c r="C124" s="2">
        <v>1</v>
      </c>
      <c r="D124" s="3" t="s">
        <v>9</v>
      </c>
      <c r="E124" s="2"/>
      <c r="F124" s="2"/>
      <c r="G124" s="20"/>
    </row>
    <row r="125" spans="1:7" ht="15.75">
      <c r="A125" s="8" t="s">
        <v>99</v>
      </c>
      <c r="B125" s="1" t="s">
        <v>100</v>
      </c>
      <c r="C125" s="2">
        <v>1</v>
      </c>
      <c r="D125" s="3" t="s">
        <v>9</v>
      </c>
      <c r="E125" s="2"/>
      <c r="F125" s="2"/>
      <c r="G125" s="20"/>
    </row>
    <row r="126" spans="1:7" ht="15.75">
      <c r="A126" s="8" t="s">
        <v>101</v>
      </c>
      <c r="B126" s="1" t="s">
        <v>118</v>
      </c>
      <c r="C126" s="2">
        <v>1</v>
      </c>
      <c r="D126" s="3" t="s">
        <v>9</v>
      </c>
      <c r="E126" s="2"/>
      <c r="F126" s="2"/>
      <c r="G126" s="20"/>
    </row>
    <row r="127" spans="1:7" ht="15.75">
      <c r="A127" s="8" t="s">
        <v>103</v>
      </c>
      <c r="B127" s="1" t="s">
        <v>102</v>
      </c>
      <c r="C127" s="2">
        <v>1</v>
      </c>
      <c r="D127" s="3" t="s">
        <v>9</v>
      </c>
      <c r="E127" s="2"/>
      <c r="F127" s="2"/>
      <c r="G127" s="20"/>
    </row>
    <row r="128" spans="1:7" ht="15.75">
      <c r="A128" s="8" t="s">
        <v>104</v>
      </c>
      <c r="B128" s="1" t="s">
        <v>260</v>
      </c>
      <c r="C128" s="2">
        <v>1</v>
      </c>
      <c r="D128" s="3" t="s">
        <v>9</v>
      </c>
      <c r="E128" s="2"/>
      <c r="F128" s="2"/>
      <c r="G128" s="20"/>
    </row>
    <row r="129" spans="1:7" ht="29.25">
      <c r="A129" s="8" t="s">
        <v>105</v>
      </c>
      <c r="B129" s="10" t="s">
        <v>259</v>
      </c>
      <c r="C129" s="2">
        <v>3</v>
      </c>
      <c r="D129" s="3" t="s">
        <v>9</v>
      </c>
      <c r="E129" s="2"/>
      <c r="F129" s="2"/>
      <c r="G129" s="20"/>
    </row>
    <row r="130" spans="1:7" ht="15.75">
      <c r="A130" s="8" t="s">
        <v>107</v>
      </c>
      <c r="B130" s="1" t="s">
        <v>106</v>
      </c>
      <c r="C130" s="2">
        <v>1</v>
      </c>
      <c r="D130" s="3" t="s">
        <v>9</v>
      </c>
      <c r="E130" s="2"/>
      <c r="F130" s="2"/>
      <c r="G130" s="20"/>
    </row>
    <row r="131" spans="1:7" ht="15.75">
      <c r="A131" s="8" t="s">
        <v>108</v>
      </c>
      <c r="B131" s="1" t="s">
        <v>109</v>
      </c>
      <c r="C131" s="2">
        <v>1</v>
      </c>
      <c r="D131" s="3" t="s">
        <v>9</v>
      </c>
      <c r="E131" s="2"/>
      <c r="F131" s="2"/>
      <c r="G131" s="20"/>
    </row>
    <row r="132" spans="1:7" ht="15.75">
      <c r="A132" s="8" t="s">
        <v>110</v>
      </c>
      <c r="B132" s="1" t="s">
        <v>111</v>
      </c>
      <c r="C132" s="2">
        <v>10</v>
      </c>
      <c r="D132" s="3" t="s">
        <v>20</v>
      </c>
      <c r="E132" s="2"/>
      <c r="F132" s="2"/>
      <c r="G132" s="20"/>
    </row>
    <row r="133" spans="1:7" ht="15.75">
      <c r="A133" s="8" t="s">
        <v>112</v>
      </c>
      <c r="B133" s="1" t="s">
        <v>114</v>
      </c>
      <c r="C133" s="2">
        <v>4</v>
      </c>
      <c r="D133" s="3" t="s">
        <v>9</v>
      </c>
      <c r="E133" s="2"/>
      <c r="F133" s="2"/>
      <c r="G133" s="20"/>
    </row>
    <row r="134" spans="1:7" ht="15.75">
      <c r="A134" s="8" t="s">
        <v>115</v>
      </c>
      <c r="B134" s="1" t="s">
        <v>617</v>
      </c>
      <c r="C134" s="2">
        <v>46.24</v>
      </c>
      <c r="D134" s="3" t="s">
        <v>195</v>
      </c>
      <c r="E134" s="2"/>
      <c r="F134" s="2"/>
      <c r="G134" s="20"/>
    </row>
    <row r="135" spans="1:7" ht="15.75">
      <c r="A135" s="8" t="s">
        <v>116</v>
      </c>
      <c r="B135" s="1" t="s">
        <v>119</v>
      </c>
      <c r="C135" s="2">
        <v>5</v>
      </c>
      <c r="D135" s="3" t="s">
        <v>9</v>
      </c>
      <c r="E135" s="2"/>
      <c r="F135" s="2"/>
      <c r="G135" s="20"/>
    </row>
    <row r="136" spans="1:7" ht="15.75">
      <c r="A136" s="8" t="s">
        <v>117</v>
      </c>
      <c r="B136" s="1" t="s">
        <v>121</v>
      </c>
      <c r="C136" s="2">
        <v>3</v>
      </c>
      <c r="D136" s="3" t="s">
        <v>9</v>
      </c>
      <c r="E136" s="2"/>
      <c r="F136" s="2"/>
      <c r="G136" s="20"/>
    </row>
    <row r="137" spans="1:7" ht="15.75">
      <c r="A137" s="8" t="s">
        <v>120</v>
      </c>
      <c r="B137" s="1" t="s">
        <v>612</v>
      </c>
      <c r="C137" s="2">
        <v>4</v>
      </c>
      <c r="D137" s="3" t="s">
        <v>9</v>
      </c>
      <c r="E137" s="2"/>
      <c r="F137" s="2"/>
      <c r="G137" s="20"/>
    </row>
    <row r="138" spans="1:7" ht="15.75">
      <c r="A138" s="8" t="s">
        <v>122</v>
      </c>
      <c r="B138" s="1" t="s">
        <v>123</v>
      </c>
      <c r="C138" s="2">
        <v>4</v>
      </c>
      <c r="D138" s="3" t="s">
        <v>9</v>
      </c>
      <c r="E138" s="2"/>
      <c r="F138" s="2"/>
      <c r="G138" s="20"/>
    </row>
    <row r="139" spans="1:7" ht="15.75">
      <c r="A139" s="8" t="s">
        <v>124</v>
      </c>
      <c r="B139" s="1" t="s">
        <v>125</v>
      </c>
      <c r="C139" s="2">
        <v>4</v>
      </c>
      <c r="D139" s="3" t="s">
        <v>9</v>
      </c>
      <c r="E139" s="2"/>
      <c r="F139" s="2"/>
      <c r="G139" s="20"/>
    </row>
    <row r="140" spans="1:7" ht="15.75">
      <c r="A140" s="8" t="s">
        <v>126</v>
      </c>
      <c r="B140" s="1" t="s">
        <v>132</v>
      </c>
      <c r="C140" s="2">
        <v>1</v>
      </c>
      <c r="D140" s="3" t="s">
        <v>9</v>
      </c>
      <c r="E140" s="2"/>
      <c r="F140" s="2"/>
      <c r="G140" s="20"/>
    </row>
    <row r="141" spans="1:7" ht="15.75">
      <c r="A141" s="8" t="s">
        <v>127</v>
      </c>
      <c r="B141" s="1" t="s">
        <v>133</v>
      </c>
      <c r="C141" s="2">
        <v>1</v>
      </c>
      <c r="D141" s="3" t="s">
        <v>9</v>
      </c>
      <c r="E141" s="2"/>
      <c r="F141" s="2"/>
      <c r="G141" s="20"/>
    </row>
    <row r="142" spans="1:7" ht="15.75">
      <c r="A142" s="8" t="s">
        <v>128</v>
      </c>
      <c r="B142" s="1" t="s">
        <v>131</v>
      </c>
      <c r="C142" s="2">
        <v>22</v>
      </c>
      <c r="D142" s="3" t="s">
        <v>20</v>
      </c>
      <c r="E142" s="2"/>
      <c r="F142" s="2"/>
      <c r="G142" s="20"/>
    </row>
    <row r="143" spans="1:7" ht="15.75">
      <c r="A143" s="8" t="s">
        <v>129</v>
      </c>
      <c r="B143" s="1" t="s">
        <v>134</v>
      </c>
      <c r="C143" s="2">
        <v>1</v>
      </c>
      <c r="D143" s="3" t="s">
        <v>9</v>
      </c>
      <c r="E143" s="2"/>
      <c r="F143" s="2"/>
      <c r="G143" s="20"/>
    </row>
    <row r="144" spans="1:7" ht="15.75">
      <c r="A144" s="8" t="s">
        <v>130</v>
      </c>
      <c r="B144" s="1" t="s">
        <v>136</v>
      </c>
      <c r="C144" s="2">
        <v>1</v>
      </c>
      <c r="D144" s="3" t="s">
        <v>9</v>
      </c>
      <c r="E144" s="2"/>
      <c r="F144" s="2"/>
      <c r="G144" s="20"/>
    </row>
    <row r="145" spans="1:7" ht="15.75">
      <c r="A145" s="8" t="s">
        <v>135</v>
      </c>
      <c r="B145" s="1" t="s">
        <v>138</v>
      </c>
      <c r="C145" s="2">
        <v>1</v>
      </c>
      <c r="D145" s="3" t="s">
        <v>9</v>
      </c>
      <c r="E145" s="2"/>
      <c r="F145" s="2"/>
      <c r="G145" s="20"/>
    </row>
    <row r="146" spans="1:7" ht="15.75">
      <c r="A146" s="8" t="s">
        <v>137</v>
      </c>
      <c r="B146" s="1" t="s">
        <v>139</v>
      </c>
      <c r="C146" s="2">
        <v>3</v>
      </c>
      <c r="D146" s="3" t="s">
        <v>9</v>
      </c>
      <c r="E146" s="2"/>
      <c r="F146" s="2"/>
      <c r="G146" s="20"/>
    </row>
    <row r="147" spans="1:7" ht="15.75">
      <c r="A147" s="8" t="s">
        <v>141</v>
      </c>
      <c r="B147" s="1" t="s">
        <v>604</v>
      </c>
      <c r="C147" s="2">
        <v>1</v>
      </c>
      <c r="D147" s="3" t="s">
        <v>9</v>
      </c>
      <c r="E147" s="2"/>
      <c r="F147" s="2"/>
      <c r="G147" s="20"/>
    </row>
    <row r="148" spans="1:7" ht="15.75">
      <c r="A148" s="8" t="s">
        <v>140</v>
      </c>
      <c r="B148" s="1" t="s">
        <v>143</v>
      </c>
      <c r="C148" s="2">
        <v>1</v>
      </c>
      <c r="D148" s="3" t="s">
        <v>9</v>
      </c>
      <c r="E148" s="2"/>
      <c r="F148" s="2"/>
      <c r="G148" s="20"/>
    </row>
    <row r="149" spans="1:7" ht="29.25">
      <c r="A149" s="8" t="s">
        <v>142</v>
      </c>
      <c r="B149" s="10" t="s">
        <v>145</v>
      </c>
      <c r="C149" s="2">
        <v>1</v>
      </c>
      <c r="D149" s="3" t="s">
        <v>9</v>
      </c>
      <c r="E149" s="2"/>
      <c r="F149" s="2"/>
      <c r="G149" s="20"/>
    </row>
    <row r="150" spans="1:7" ht="15.75">
      <c r="A150" s="8" t="s">
        <v>144</v>
      </c>
      <c r="B150" s="1" t="s">
        <v>607</v>
      </c>
      <c r="C150" s="2">
        <v>3</v>
      </c>
      <c r="D150" s="3" t="s">
        <v>9</v>
      </c>
      <c r="E150" s="2"/>
      <c r="F150" s="2"/>
      <c r="G150" s="20"/>
    </row>
    <row r="151" spans="1:7" ht="15.75">
      <c r="A151" s="8" t="s">
        <v>146</v>
      </c>
      <c r="B151" s="1" t="s">
        <v>148</v>
      </c>
      <c r="C151" s="2">
        <v>33</v>
      </c>
      <c r="D151" s="3" t="s">
        <v>20</v>
      </c>
      <c r="E151" s="2"/>
      <c r="F151" s="2"/>
      <c r="G151" s="20"/>
    </row>
    <row r="152" spans="1:7" ht="15.75">
      <c r="A152" s="8" t="s">
        <v>147</v>
      </c>
      <c r="B152" s="1" t="s">
        <v>150</v>
      </c>
      <c r="C152" s="2">
        <v>1</v>
      </c>
      <c r="D152" s="3" t="s">
        <v>9</v>
      </c>
      <c r="E152" s="2"/>
      <c r="F152" s="2"/>
      <c r="G152" s="20"/>
    </row>
    <row r="153" spans="1:7" ht="15.75">
      <c r="A153" s="8" t="s">
        <v>149</v>
      </c>
      <c r="B153" s="1" t="s">
        <v>152</v>
      </c>
      <c r="C153" s="2">
        <v>1</v>
      </c>
      <c r="D153" s="3" t="s">
        <v>11</v>
      </c>
      <c r="E153" s="2"/>
      <c r="F153" s="2"/>
      <c r="G153" s="20"/>
    </row>
    <row r="154" spans="1:7" ht="15.75">
      <c r="A154" s="8" t="s">
        <v>151</v>
      </c>
      <c r="B154" s="1" t="s">
        <v>261</v>
      </c>
      <c r="C154" s="2">
        <v>2</v>
      </c>
      <c r="D154" s="3" t="s">
        <v>9</v>
      </c>
      <c r="E154" s="2"/>
      <c r="F154" s="2"/>
      <c r="G154" s="20"/>
    </row>
    <row r="155" spans="1:7" ht="15.75">
      <c r="A155" s="8" t="s">
        <v>153</v>
      </c>
      <c r="B155" s="1" t="s">
        <v>614</v>
      </c>
      <c r="C155" s="2">
        <v>3</v>
      </c>
      <c r="D155" s="3" t="s">
        <v>9</v>
      </c>
      <c r="E155" s="2"/>
      <c r="F155" s="2"/>
      <c r="G155" s="20"/>
    </row>
    <row r="156" spans="1:7" ht="15.75">
      <c r="A156" s="8" t="s">
        <v>610</v>
      </c>
      <c r="B156" s="1" t="s">
        <v>611</v>
      </c>
      <c r="C156" s="2">
        <v>1</v>
      </c>
      <c r="D156" s="3" t="s">
        <v>9</v>
      </c>
      <c r="E156" s="2"/>
      <c r="F156" s="2"/>
      <c r="G156" s="20"/>
    </row>
    <row r="157" spans="1:7">
      <c r="A157" s="8" t="s">
        <v>613</v>
      </c>
      <c r="B157" s="1" t="s">
        <v>154</v>
      </c>
      <c r="C157" s="2">
        <v>1</v>
      </c>
      <c r="D157" s="3" t="s">
        <v>11</v>
      </c>
      <c r="E157" s="2"/>
      <c r="F157" s="2"/>
    </row>
    <row r="158" spans="1:7" ht="15.75">
      <c r="A158" s="8"/>
      <c r="B158" s="1"/>
      <c r="C158" s="2"/>
      <c r="D158" s="3"/>
      <c r="E158" s="2"/>
      <c r="G158" s="22">
        <f>SUM(F122:F157)</f>
        <v>0</v>
      </c>
    </row>
    <row r="159" spans="1:7" ht="15.75">
      <c r="A159" s="8"/>
      <c r="B159" s="1"/>
      <c r="C159" s="2"/>
      <c r="D159" s="3"/>
      <c r="E159" s="2"/>
      <c r="F159" s="2"/>
      <c r="G159" s="20"/>
    </row>
    <row r="160" spans="1:7">
      <c r="A160" s="62" t="s">
        <v>155</v>
      </c>
      <c r="B160" s="32" t="s">
        <v>568</v>
      </c>
      <c r="C160" s="53"/>
      <c r="D160" s="53"/>
      <c r="E160" s="53"/>
      <c r="F160" s="53"/>
      <c r="G160" s="54"/>
    </row>
    <row r="161" spans="1:9" ht="15.75">
      <c r="A161" s="8"/>
      <c r="B161" s="1"/>
      <c r="C161" s="2"/>
      <c r="D161" s="3"/>
      <c r="E161" s="2"/>
      <c r="F161" s="2"/>
      <c r="G161" s="20"/>
    </row>
    <row r="162" spans="1:9">
      <c r="A162" s="62" t="s">
        <v>305</v>
      </c>
      <c r="B162" s="32" t="s">
        <v>321</v>
      </c>
      <c r="C162" s="53"/>
      <c r="D162" s="53"/>
      <c r="E162" s="53"/>
      <c r="F162" s="53"/>
      <c r="G162" s="54"/>
    </row>
    <row r="163" spans="1:9" ht="68.25" customHeight="1">
      <c r="A163" s="16" t="s">
        <v>323</v>
      </c>
      <c r="B163" s="10" t="s">
        <v>322</v>
      </c>
      <c r="C163" s="18">
        <v>1</v>
      </c>
      <c r="D163" s="19" t="s">
        <v>9</v>
      </c>
      <c r="E163" s="18"/>
      <c r="F163" s="18"/>
      <c r="G163" s="20"/>
    </row>
    <row r="164" spans="1:9" ht="73.5" customHeight="1">
      <c r="A164" s="16" t="s">
        <v>325</v>
      </c>
      <c r="B164" s="10" t="s">
        <v>324</v>
      </c>
      <c r="C164" s="18">
        <v>1</v>
      </c>
      <c r="D164" s="19" t="s">
        <v>9</v>
      </c>
      <c r="E164" s="18"/>
      <c r="F164" s="18"/>
      <c r="G164" s="20"/>
    </row>
    <row r="165" spans="1:9" ht="63.75" customHeight="1">
      <c r="A165" s="16" t="s">
        <v>327</v>
      </c>
      <c r="B165" s="10" t="s">
        <v>326</v>
      </c>
      <c r="C165" s="18">
        <v>1</v>
      </c>
      <c r="D165" s="19" t="s">
        <v>9</v>
      </c>
      <c r="E165" s="18"/>
      <c r="F165" s="18"/>
    </row>
    <row r="166" spans="1:9" ht="21" customHeight="1">
      <c r="A166" s="16"/>
      <c r="B166" s="10"/>
      <c r="C166" s="18"/>
      <c r="D166" s="19"/>
      <c r="E166" s="18"/>
      <c r="F166" s="38" t="s">
        <v>396</v>
      </c>
      <c r="G166" s="26">
        <f>SUM(F163:F165)</f>
        <v>0</v>
      </c>
    </row>
    <row r="167" spans="1:9" ht="18" customHeight="1">
      <c r="A167" s="16"/>
      <c r="B167" s="10"/>
      <c r="C167" s="18"/>
      <c r="D167" s="19"/>
      <c r="E167" s="18"/>
      <c r="F167" s="18"/>
      <c r="G167" s="26"/>
    </row>
    <row r="168" spans="1:9">
      <c r="A168" s="62" t="s">
        <v>328</v>
      </c>
      <c r="B168" s="32" t="s">
        <v>329</v>
      </c>
      <c r="C168" s="53"/>
      <c r="D168" s="53"/>
      <c r="E168" s="53"/>
      <c r="F168" s="53"/>
      <c r="G168" s="54"/>
    </row>
    <row r="169" spans="1:9">
      <c r="A169" s="63"/>
      <c r="B169" s="41"/>
      <c r="C169" s="64"/>
      <c r="D169" s="64"/>
      <c r="E169" s="64"/>
      <c r="F169" s="64"/>
      <c r="G169" s="64"/>
    </row>
    <row r="170" spans="1:9" ht="58.5" customHeight="1">
      <c r="A170" s="27" t="s">
        <v>344</v>
      </c>
      <c r="B170" s="10" t="s">
        <v>330</v>
      </c>
      <c r="C170" s="18">
        <v>1</v>
      </c>
      <c r="D170" s="19" t="s">
        <v>9</v>
      </c>
      <c r="E170" s="18"/>
      <c r="F170" s="18"/>
      <c r="G170" s="21"/>
      <c r="H170" s="30"/>
      <c r="I170" s="29"/>
    </row>
    <row r="171" spans="1:9" ht="63.75" customHeight="1">
      <c r="A171" s="8" t="s">
        <v>343</v>
      </c>
      <c r="B171" s="10" t="s">
        <v>331</v>
      </c>
      <c r="C171" s="18">
        <v>1</v>
      </c>
      <c r="D171" s="19" t="s">
        <v>9</v>
      </c>
      <c r="E171" s="18"/>
      <c r="F171" s="18"/>
      <c r="G171" s="21"/>
      <c r="H171" s="30"/>
      <c r="I171" s="29"/>
    </row>
    <row r="172" spans="1:9" ht="86.25" customHeight="1">
      <c r="A172" s="27" t="s">
        <v>345</v>
      </c>
      <c r="B172" s="10" t="s">
        <v>332</v>
      </c>
      <c r="C172" s="18">
        <v>1</v>
      </c>
      <c r="D172" s="19" t="s">
        <v>9</v>
      </c>
      <c r="E172" s="18"/>
      <c r="F172" s="18"/>
      <c r="G172" s="25"/>
      <c r="H172" s="30"/>
      <c r="I172" s="29"/>
    </row>
    <row r="173" spans="1:9" ht="45.75" customHeight="1">
      <c r="A173" s="8" t="s">
        <v>346</v>
      </c>
      <c r="B173" s="10" t="s">
        <v>333</v>
      </c>
      <c r="C173" s="18">
        <v>1</v>
      </c>
      <c r="D173" s="19" t="s">
        <v>9</v>
      </c>
      <c r="E173" s="18"/>
      <c r="F173" s="18"/>
      <c r="G173" s="21"/>
      <c r="H173" s="30"/>
      <c r="I173" s="29"/>
    </row>
    <row r="174" spans="1:9" ht="46.5" customHeight="1">
      <c r="A174" s="27" t="s">
        <v>347</v>
      </c>
      <c r="B174" s="10" t="s">
        <v>334</v>
      </c>
      <c r="C174" s="18">
        <v>1</v>
      </c>
      <c r="D174" s="19" t="s">
        <v>9</v>
      </c>
      <c r="E174" s="18"/>
      <c r="F174" s="18"/>
      <c r="G174" s="21"/>
      <c r="H174" s="30"/>
      <c r="I174" s="29"/>
    </row>
    <row r="175" spans="1:9" ht="45.75" customHeight="1">
      <c r="A175" s="8" t="s">
        <v>348</v>
      </c>
      <c r="B175" s="10" t="s">
        <v>335</v>
      </c>
      <c r="C175" s="18">
        <v>1</v>
      </c>
      <c r="D175" s="19" t="s">
        <v>9</v>
      </c>
      <c r="E175" s="18"/>
      <c r="F175" s="18"/>
      <c r="G175" s="21"/>
      <c r="H175" s="30"/>
      <c r="I175" s="18"/>
    </row>
    <row r="176" spans="1:9" ht="34.5" customHeight="1">
      <c r="A176" s="27" t="s">
        <v>349</v>
      </c>
      <c r="B176" s="10" t="s">
        <v>336</v>
      </c>
      <c r="C176" s="18">
        <v>1</v>
      </c>
      <c r="D176" s="19" t="s">
        <v>9</v>
      </c>
      <c r="E176" s="18"/>
      <c r="F176" s="18"/>
      <c r="G176" s="21"/>
      <c r="H176" s="30"/>
      <c r="I176" s="18"/>
    </row>
    <row r="177" spans="1:9" ht="34.5" customHeight="1">
      <c r="A177" s="8" t="s">
        <v>350</v>
      </c>
      <c r="B177" s="10" t="s">
        <v>337</v>
      </c>
      <c r="C177" s="18">
        <v>1</v>
      </c>
      <c r="D177" s="19" t="s">
        <v>9</v>
      </c>
      <c r="E177" s="18"/>
      <c r="F177" s="18"/>
      <c r="G177" s="21"/>
      <c r="H177" s="30"/>
      <c r="I177" s="18"/>
    </row>
    <row r="178" spans="1:9" ht="35.25" customHeight="1">
      <c r="A178" s="27" t="s">
        <v>351</v>
      </c>
      <c r="B178" s="10" t="s">
        <v>338</v>
      </c>
      <c r="C178" s="18">
        <v>1</v>
      </c>
      <c r="D178" s="19" t="s">
        <v>9</v>
      </c>
      <c r="E178" s="18"/>
      <c r="F178" s="18"/>
      <c r="G178" s="21"/>
      <c r="H178" s="31"/>
    </row>
    <row r="179" spans="1:9" ht="31.5" customHeight="1">
      <c r="A179" s="8" t="s">
        <v>352</v>
      </c>
      <c r="B179" s="10" t="s">
        <v>339</v>
      </c>
      <c r="C179" s="18">
        <v>1</v>
      </c>
      <c r="D179" s="19" t="s">
        <v>340</v>
      </c>
      <c r="E179" s="18"/>
      <c r="F179" s="18"/>
      <c r="G179" s="21"/>
      <c r="H179" s="31"/>
    </row>
    <row r="180" spans="1:9" ht="32.25" customHeight="1">
      <c r="A180" s="27" t="s">
        <v>353</v>
      </c>
      <c r="B180" s="10" t="s">
        <v>341</v>
      </c>
      <c r="C180" s="18">
        <v>1</v>
      </c>
      <c r="D180" s="19" t="s">
        <v>340</v>
      </c>
      <c r="E180" s="18"/>
      <c r="F180" s="18"/>
      <c r="G180" s="21"/>
      <c r="H180" s="31"/>
    </row>
    <row r="181" spans="1:9" ht="91.5" customHeight="1">
      <c r="A181" s="8" t="s">
        <v>354</v>
      </c>
      <c r="B181" s="10" t="s">
        <v>342</v>
      </c>
      <c r="C181" s="18">
        <v>1</v>
      </c>
      <c r="D181" s="19" t="s">
        <v>9</v>
      </c>
      <c r="E181" s="18"/>
      <c r="F181" s="18"/>
      <c r="H181" s="25"/>
      <c r="I181" s="25"/>
    </row>
    <row r="182" spans="1:9" ht="19.5" customHeight="1">
      <c r="A182" s="8"/>
      <c r="B182" s="10"/>
      <c r="C182" s="18"/>
      <c r="D182" s="19"/>
      <c r="E182" s="18"/>
      <c r="F182" s="38" t="s">
        <v>396</v>
      </c>
      <c r="G182" s="26">
        <f>SUM(F170:F181)</f>
        <v>0</v>
      </c>
      <c r="H182" s="25"/>
      <c r="I182" s="25"/>
    </row>
    <row r="183" spans="1:9" ht="15.75" customHeight="1">
      <c r="A183" s="8"/>
      <c r="B183" s="10"/>
      <c r="C183" s="18"/>
      <c r="D183" s="19"/>
      <c r="E183" s="18"/>
      <c r="F183" s="18"/>
      <c r="G183" s="26"/>
      <c r="H183" s="25"/>
      <c r="I183" s="25"/>
    </row>
    <row r="184" spans="1:9">
      <c r="A184" s="62" t="s">
        <v>355</v>
      </c>
      <c r="B184" s="32" t="s">
        <v>432</v>
      </c>
      <c r="C184" s="53"/>
      <c r="D184" s="53"/>
      <c r="E184" s="53"/>
      <c r="F184" s="53"/>
      <c r="G184" s="54"/>
    </row>
    <row r="185" spans="1:9" ht="15.75">
      <c r="A185" s="8" t="s">
        <v>433</v>
      </c>
      <c r="B185" s="1" t="s">
        <v>356</v>
      </c>
      <c r="C185" s="2">
        <v>28.8</v>
      </c>
      <c r="D185" s="3" t="s">
        <v>5</v>
      </c>
      <c r="E185" s="2"/>
      <c r="F185" s="2"/>
      <c r="G185" s="26"/>
    </row>
    <row r="186" spans="1:9" ht="15.75">
      <c r="A186" s="8" t="s">
        <v>434</v>
      </c>
      <c r="B186" s="1" t="s">
        <v>436</v>
      </c>
      <c r="C186" s="2">
        <v>14.4</v>
      </c>
      <c r="D186" s="3" t="s">
        <v>438</v>
      </c>
      <c r="E186" s="2"/>
      <c r="F186" s="2"/>
      <c r="G186" s="26"/>
    </row>
    <row r="187" spans="1:9" ht="15.75">
      <c r="A187" s="8" t="s">
        <v>435</v>
      </c>
      <c r="B187" s="1" t="s">
        <v>439</v>
      </c>
      <c r="C187" s="2">
        <f>+(C185-C186)*1.3</f>
        <v>18.720000000000002</v>
      </c>
      <c r="D187" s="3" t="s">
        <v>438</v>
      </c>
      <c r="E187" s="2"/>
      <c r="F187" s="2"/>
      <c r="G187" s="26"/>
    </row>
    <row r="188" spans="1:9" ht="15.75">
      <c r="A188" s="8" t="s">
        <v>440</v>
      </c>
      <c r="B188" s="1" t="s">
        <v>437</v>
      </c>
      <c r="C188" s="2">
        <v>3.6</v>
      </c>
      <c r="D188" s="3" t="s">
        <v>438</v>
      </c>
      <c r="E188" s="2"/>
      <c r="F188" s="2"/>
      <c r="G188" s="26"/>
    </row>
    <row r="189" spans="1:9" ht="15.75">
      <c r="A189" s="8" t="s">
        <v>441</v>
      </c>
      <c r="B189" s="1" t="s">
        <v>442</v>
      </c>
      <c r="C189" s="2">
        <v>5.4</v>
      </c>
      <c r="D189" s="3" t="s">
        <v>438</v>
      </c>
      <c r="E189" s="2"/>
      <c r="F189" s="2"/>
      <c r="G189" s="26"/>
    </row>
    <row r="190" spans="1:9" ht="15.75">
      <c r="A190" s="8" t="s">
        <v>444</v>
      </c>
      <c r="B190" s="1" t="s">
        <v>443</v>
      </c>
      <c r="C190" s="2">
        <v>3.6</v>
      </c>
      <c r="D190" s="3" t="s">
        <v>438</v>
      </c>
      <c r="E190" s="2"/>
      <c r="F190" s="2"/>
      <c r="G190" s="26"/>
    </row>
    <row r="191" spans="1:9" ht="15.75">
      <c r="A191" s="8" t="s">
        <v>445</v>
      </c>
      <c r="B191" s="1" t="s">
        <v>446</v>
      </c>
      <c r="C191" s="2">
        <v>23</v>
      </c>
      <c r="D191" s="3" t="s">
        <v>9</v>
      </c>
      <c r="E191" s="2"/>
      <c r="F191" s="2"/>
      <c r="G191" s="26"/>
    </row>
    <row r="192" spans="1:9" ht="15.75">
      <c r="A192" s="8" t="s">
        <v>447</v>
      </c>
      <c r="B192" s="1" t="s">
        <v>448</v>
      </c>
      <c r="C192" s="2">
        <v>6</v>
      </c>
      <c r="D192" s="3" t="s">
        <v>449</v>
      </c>
      <c r="E192" s="2"/>
      <c r="F192" s="2"/>
      <c r="G192" s="26"/>
    </row>
    <row r="193" spans="1:9">
      <c r="A193" s="8" t="s">
        <v>450</v>
      </c>
      <c r="B193" s="1" t="s">
        <v>451</v>
      </c>
      <c r="C193" s="2">
        <v>2</v>
      </c>
      <c r="D193" s="3" t="s">
        <v>452</v>
      </c>
      <c r="E193" s="2"/>
      <c r="F193" s="2"/>
    </row>
    <row r="194" spans="1:9" ht="15.75">
      <c r="A194" s="8"/>
      <c r="B194" s="1"/>
      <c r="C194" s="2"/>
      <c r="D194" s="3"/>
      <c r="E194" s="2"/>
      <c r="F194" s="38" t="s">
        <v>396</v>
      </c>
      <c r="G194" s="26">
        <f>SUM(F185:F193)</f>
        <v>0</v>
      </c>
    </row>
    <row r="195" spans="1:9" ht="15.75">
      <c r="A195" s="8"/>
      <c r="B195" s="1"/>
      <c r="C195" s="2"/>
      <c r="D195" s="3"/>
      <c r="E195" s="2"/>
      <c r="F195" s="2"/>
      <c r="G195" s="26"/>
    </row>
    <row r="196" spans="1:9">
      <c r="A196" s="62" t="s">
        <v>357</v>
      </c>
      <c r="B196" s="32" t="s">
        <v>358</v>
      </c>
      <c r="C196" s="53"/>
      <c r="D196" s="53"/>
      <c r="E196" s="53"/>
      <c r="F196" s="53"/>
      <c r="G196" s="54"/>
    </row>
    <row r="197" spans="1:9">
      <c r="A197" s="63"/>
      <c r="B197" s="41"/>
      <c r="C197" s="64"/>
      <c r="D197" s="64"/>
      <c r="E197" s="64"/>
      <c r="F197" s="64"/>
      <c r="G197" s="64"/>
    </row>
    <row r="198" spans="1:9" ht="60" customHeight="1">
      <c r="A198" s="8" t="s">
        <v>412</v>
      </c>
      <c r="B198" s="10" t="s">
        <v>359</v>
      </c>
      <c r="C198" s="18">
        <v>51</v>
      </c>
      <c r="D198" s="19" t="s">
        <v>360</v>
      </c>
      <c r="E198" s="18"/>
      <c r="F198" s="18"/>
      <c r="G198" s="25"/>
      <c r="H198" s="31"/>
      <c r="I198" s="31"/>
    </row>
    <row r="199" spans="1:9" ht="66.75" customHeight="1">
      <c r="A199" s="8" t="s">
        <v>413</v>
      </c>
      <c r="B199" s="10" t="s">
        <v>361</v>
      </c>
      <c r="C199" s="18">
        <v>81</v>
      </c>
      <c r="D199" s="19" t="s">
        <v>360</v>
      </c>
      <c r="E199" s="18"/>
      <c r="F199" s="18"/>
      <c r="G199" s="25"/>
      <c r="H199" s="31"/>
      <c r="I199" s="31"/>
    </row>
    <row r="200" spans="1:9" ht="47.25" customHeight="1">
      <c r="A200" s="8" t="s">
        <v>416</v>
      </c>
      <c r="B200" s="10" t="s">
        <v>362</v>
      </c>
      <c r="C200" s="18">
        <v>10</v>
      </c>
      <c r="D200" s="19" t="s">
        <v>360</v>
      </c>
      <c r="E200" s="18"/>
      <c r="F200" s="18"/>
      <c r="G200" s="25"/>
      <c r="H200" s="31"/>
      <c r="I200" s="31"/>
    </row>
    <row r="201" spans="1:9" ht="45.75" customHeight="1">
      <c r="A201" s="8" t="s">
        <v>414</v>
      </c>
      <c r="B201" s="10" t="s">
        <v>363</v>
      </c>
      <c r="C201" s="18">
        <v>28</v>
      </c>
      <c r="D201" s="19" t="s">
        <v>360</v>
      </c>
      <c r="E201" s="18"/>
      <c r="F201" s="18"/>
      <c r="G201" s="25"/>
      <c r="H201" s="31"/>
      <c r="I201" s="31"/>
    </row>
    <row r="202" spans="1:9" ht="43.5" customHeight="1">
      <c r="A202" s="8" t="s">
        <v>415</v>
      </c>
      <c r="B202" s="10" t="s">
        <v>364</v>
      </c>
      <c r="C202" s="18">
        <v>33</v>
      </c>
      <c r="D202" s="19" t="s">
        <v>360</v>
      </c>
      <c r="E202" s="18"/>
      <c r="F202" s="18"/>
      <c r="G202" s="25"/>
      <c r="H202" s="31"/>
      <c r="I202" s="31"/>
    </row>
    <row r="203" spans="1:9" ht="44.25" customHeight="1">
      <c r="A203" s="8" t="s">
        <v>417</v>
      </c>
      <c r="B203" s="10" t="s">
        <v>365</v>
      </c>
      <c r="C203" s="18">
        <v>10</v>
      </c>
      <c r="D203" s="19" t="s">
        <v>360</v>
      </c>
      <c r="E203" s="18"/>
      <c r="F203" s="18"/>
      <c r="G203" s="25"/>
      <c r="H203" s="31"/>
      <c r="I203" s="31"/>
    </row>
    <row r="204" spans="1:9" ht="49.5" customHeight="1">
      <c r="A204" s="8" t="s">
        <v>418</v>
      </c>
      <c r="B204" s="10" t="s">
        <v>366</v>
      </c>
      <c r="C204" s="18">
        <v>10</v>
      </c>
      <c r="D204" s="19" t="s">
        <v>360</v>
      </c>
      <c r="E204" s="18"/>
      <c r="F204" s="18"/>
      <c r="G204" s="25"/>
      <c r="H204" s="31"/>
      <c r="I204" s="31"/>
    </row>
    <row r="205" spans="1:9" ht="47.25" customHeight="1">
      <c r="A205" s="8" t="s">
        <v>419</v>
      </c>
      <c r="B205" s="10" t="s">
        <v>367</v>
      </c>
      <c r="C205" s="18">
        <v>11</v>
      </c>
      <c r="D205" s="19" t="s">
        <v>360</v>
      </c>
      <c r="E205" s="18"/>
      <c r="F205" s="18"/>
      <c r="G205" s="25"/>
      <c r="H205" s="31"/>
      <c r="I205" s="31"/>
    </row>
    <row r="206" spans="1:9" ht="46.5" customHeight="1">
      <c r="A206" s="8" t="s">
        <v>420</v>
      </c>
      <c r="B206" s="10" t="s">
        <v>368</v>
      </c>
      <c r="C206" s="18">
        <v>12</v>
      </c>
      <c r="D206" s="19" t="s">
        <v>360</v>
      </c>
      <c r="E206" s="18"/>
      <c r="F206" s="18"/>
      <c r="G206" s="25"/>
      <c r="H206" s="31"/>
      <c r="I206" s="31"/>
    </row>
    <row r="207" spans="1:9" ht="46.5" customHeight="1">
      <c r="A207" s="8" t="s">
        <v>421</v>
      </c>
      <c r="B207" s="10" t="s">
        <v>369</v>
      </c>
      <c r="C207" s="18">
        <v>13</v>
      </c>
      <c r="D207" s="19" t="s">
        <v>360</v>
      </c>
      <c r="E207" s="18"/>
      <c r="F207" s="18"/>
      <c r="G207" s="25"/>
      <c r="H207" s="31"/>
      <c r="I207" s="31"/>
    </row>
    <row r="208" spans="1:9" ht="63.75" customHeight="1">
      <c r="A208" s="8" t="s">
        <v>422</v>
      </c>
      <c r="B208" s="10" t="s">
        <v>370</v>
      </c>
      <c r="C208" s="18">
        <v>130</v>
      </c>
      <c r="D208" s="19" t="s">
        <v>360</v>
      </c>
      <c r="E208" s="18"/>
      <c r="F208" s="18"/>
      <c r="G208" s="25"/>
      <c r="H208" s="31"/>
      <c r="I208" s="31"/>
    </row>
    <row r="209" spans="1:9" ht="42.75" customHeight="1">
      <c r="A209" s="8" t="s">
        <v>423</v>
      </c>
      <c r="B209" s="10" t="s">
        <v>371</v>
      </c>
      <c r="C209" s="18">
        <v>145</v>
      </c>
      <c r="D209" s="19" t="s">
        <v>360</v>
      </c>
      <c r="E209" s="18"/>
      <c r="F209" s="18"/>
      <c r="G209" s="25"/>
      <c r="H209" s="31"/>
      <c r="I209" s="31"/>
    </row>
    <row r="210" spans="1:9" ht="63.75" customHeight="1">
      <c r="A210" s="8" t="s">
        <v>424</v>
      </c>
      <c r="B210" s="10" t="s">
        <v>372</v>
      </c>
      <c r="C210" s="18">
        <v>137</v>
      </c>
      <c r="D210" s="19" t="s">
        <v>360</v>
      </c>
      <c r="E210" s="18"/>
      <c r="F210" s="18"/>
      <c r="G210" s="25"/>
      <c r="H210" s="31"/>
      <c r="I210" s="31"/>
    </row>
    <row r="211" spans="1:9" ht="61.5" customHeight="1">
      <c r="A211" s="8" t="s">
        <v>425</v>
      </c>
      <c r="B211" s="10" t="s">
        <v>373</v>
      </c>
      <c r="C211" s="18">
        <v>106</v>
      </c>
      <c r="D211" s="19" t="s">
        <v>360</v>
      </c>
      <c r="E211" s="18"/>
      <c r="F211" s="18"/>
      <c r="G211" s="25"/>
      <c r="H211" s="31"/>
      <c r="I211" s="31"/>
    </row>
    <row r="212" spans="1:9" ht="60" customHeight="1">
      <c r="A212" s="8" t="s">
        <v>426</v>
      </c>
      <c r="B212" s="10" t="s">
        <v>374</v>
      </c>
      <c r="C212" s="18">
        <v>65</v>
      </c>
      <c r="D212" s="19" t="s">
        <v>360</v>
      </c>
      <c r="E212" s="18"/>
      <c r="F212" s="18"/>
      <c r="G212" s="25"/>
      <c r="H212" s="31"/>
      <c r="I212" s="31"/>
    </row>
    <row r="213" spans="1:9" ht="62.25" customHeight="1">
      <c r="A213" s="8" t="s">
        <v>427</v>
      </c>
      <c r="B213" s="10" t="s">
        <v>375</v>
      </c>
      <c r="C213" s="18">
        <v>55</v>
      </c>
      <c r="D213" s="19" t="s">
        <v>360</v>
      </c>
      <c r="E213" s="18"/>
      <c r="F213" s="18"/>
      <c r="G213" s="25"/>
      <c r="H213" s="31"/>
      <c r="I213" s="31"/>
    </row>
    <row r="214" spans="1:9" ht="63.75" customHeight="1">
      <c r="A214" s="8" t="s">
        <v>428</v>
      </c>
      <c r="B214" s="10" t="s">
        <v>376</v>
      </c>
      <c r="C214" s="18">
        <v>148</v>
      </c>
      <c r="D214" s="19" t="s">
        <v>360</v>
      </c>
      <c r="E214" s="18"/>
      <c r="F214" s="18"/>
      <c r="G214" s="25"/>
      <c r="H214" s="31"/>
      <c r="I214" s="31"/>
    </row>
    <row r="215" spans="1:9" ht="58.5" customHeight="1">
      <c r="A215" s="8" t="s">
        <v>429</v>
      </c>
      <c r="B215" s="10" t="s">
        <v>377</v>
      </c>
      <c r="C215" s="18">
        <v>117</v>
      </c>
      <c r="D215" s="19" t="s">
        <v>360</v>
      </c>
      <c r="E215" s="18"/>
      <c r="F215" s="18"/>
      <c r="G215" s="25"/>
      <c r="H215" s="31"/>
      <c r="I215" s="31"/>
    </row>
    <row r="216" spans="1:9" ht="64.5" customHeight="1">
      <c r="A216" s="8" t="s">
        <v>430</v>
      </c>
      <c r="B216" s="10" t="s">
        <v>378</v>
      </c>
      <c r="C216" s="18">
        <v>86</v>
      </c>
      <c r="D216" s="19" t="s">
        <v>360</v>
      </c>
      <c r="E216" s="18"/>
      <c r="F216" s="18"/>
      <c r="G216" s="25"/>
      <c r="H216" s="31"/>
      <c r="I216" s="31"/>
    </row>
    <row r="217" spans="1:9" ht="61.5" customHeight="1">
      <c r="A217" s="8" t="s">
        <v>431</v>
      </c>
      <c r="B217" s="10" t="s">
        <v>379</v>
      </c>
      <c r="C217" s="18">
        <v>69</v>
      </c>
      <c r="D217" s="19" t="s">
        <v>360</v>
      </c>
      <c r="E217" s="18"/>
      <c r="F217" s="18"/>
      <c r="H217" s="31"/>
      <c r="I217" s="31"/>
    </row>
    <row r="218" spans="1:9" ht="15.75">
      <c r="A218" s="8"/>
      <c r="B218" s="1"/>
      <c r="C218" s="2"/>
      <c r="D218" s="3"/>
      <c r="E218" s="2"/>
      <c r="F218" s="38" t="s">
        <v>396</v>
      </c>
      <c r="G218" s="26">
        <f>SUM(F198:F217)</f>
        <v>0</v>
      </c>
      <c r="H218" s="28"/>
      <c r="I218" s="28"/>
    </row>
    <row r="219" spans="1:9" ht="15.75">
      <c r="A219" s="8"/>
      <c r="B219" s="1"/>
      <c r="C219" s="2"/>
      <c r="D219" s="3"/>
      <c r="E219" s="2"/>
      <c r="F219" s="2"/>
      <c r="G219" s="26"/>
      <c r="H219" s="28"/>
      <c r="I219" s="28"/>
    </row>
    <row r="220" spans="1:9">
      <c r="A220" s="62" t="s">
        <v>397</v>
      </c>
      <c r="B220" s="32" t="s">
        <v>380</v>
      </c>
      <c r="C220" s="53"/>
      <c r="D220" s="53"/>
      <c r="E220" s="53"/>
      <c r="F220" s="53"/>
      <c r="G220" s="54"/>
      <c r="H220" s="28"/>
      <c r="I220" s="28"/>
    </row>
    <row r="221" spans="1:9">
      <c r="A221" s="63"/>
      <c r="B221" s="41"/>
      <c r="C221" s="64"/>
      <c r="D221" s="64"/>
      <c r="E221" s="64"/>
      <c r="F221" s="64"/>
      <c r="G221" s="64"/>
      <c r="H221" s="28"/>
      <c r="I221" s="28"/>
    </row>
    <row r="222" spans="1:9" ht="15.75">
      <c r="A222" s="8" t="s">
        <v>398</v>
      </c>
      <c r="B222" s="1" t="s">
        <v>381</v>
      </c>
      <c r="C222" s="2">
        <v>60</v>
      </c>
      <c r="D222" s="3" t="s">
        <v>382</v>
      </c>
      <c r="E222" s="2"/>
      <c r="F222" s="2"/>
      <c r="G222" s="21"/>
      <c r="H222" s="28"/>
      <c r="I222" s="28"/>
    </row>
    <row r="223" spans="1:9" ht="15.75">
      <c r="A223" s="8" t="s">
        <v>399</v>
      </c>
      <c r="B223" s="1" t="s">
        <v>383</v>
      </c>
      <c r="C223" s="2">
        <v>15</v>
      </c>
      <c r="D223" s="3" t="s">
        <v>382</v>
      </c>
      <c r="E223" s="2"/>
      <c r="F223" s="2"/>
      <c r="G223" s="21"/>
      <c r="H223" s="28"/>
      <c r="I223" s="28"/>
    </row>
    <row r="224" spans="1:9" ht="15.75">
      <c r="A224" s="8" t="s">
        <v>404</v>
      </c>
      <c r="B224" s="1" t="s">
        <v>384</v>
      </c>
      <c r="C224" s="2">
        <v>12</v>
      </c>
      <c r="D224" s="3" t="s">
        <v>382</v>
      </c>
      <c r="E224" s="2"/>
      <c r="F224" s="2"/>
      <c r="G224" s="21"/>
      <c r="H224" s="28"/>
      <c r="I224" s="28"/>
    </row>
    <row r="225" spans="1:9" ht="15.75">
      <c r="A225" s="8" t="s">
        <v>400</v>
      </c>
      <c r="B225" s="1" t="s">
        <v>385</v>
      </c>
      <c r="C225" s="2">
        <v>18</v>
      </c>
      <c r="D225" s="3" t="s">
        <v>382</v>
      </c>
      <c r="E225" s="2"/>
      <c r="F225" s="2"/>
      <c r="G225" s="21"/>
      <c r="H225" s="28"/>
      <c r="I225" s="28"/>
    </row>
    <row r="226" spans="1:9" ht="15.75">
      <c r="A226" s="8" t="s">
        <v>403</v>
      </c>
      <c r="B226" s="1" t="s">
        <v>386</v>
      </c>
      <c r="C226" s="2">
        <v>2</v>
      </c>
      <c r="D226" s="3" t="s">
        <v>382</v>
      </c>
      <c r="E226" s="2"/>
      <c r="F226" s="2"/>
      <c r="G226" s="21"/>
      <c r="H226" s="28"/>
      <c r="I226" s="28"/>
    </row>
    <row r="227" spans="1:9" ht="32.25" customHeight="1">
      <c r="A227" s="8" t="s">
        <v>401</v>
      </c>
      <c r="B227" s="10" t="s">
        <v>387</v>
      </c>
      <c r="C227" s="2">
        <v>31</v>
      </c>
      <c r="D227" s="3" t="s">
        <v>382</v>
      </c>
      <c r="E227" s="2"/>
      <c r="F227" s="2"/>
      <c r="G227" s="21"/>
      <c r="H227" s="28"/>
      <c r="I227" s="28"/>
    </row>
    <row r="228" spans="1:9" ht="32.25" customHeight="1">
      <c r="A228" s="8" t="s">
        <v>405</v>
      </c>
      <c r="B228" s="10" t="s">
        <v>388</v>
      </c>
      <c r="C228" s="2">
        <v>1</v>
      </c>
      <c r="D228" s="3" t="s">
        <v>382</v>
      </c>
      <c r="E228" s="2"/>
      <c r="F228" s="2"/>
      <c r="G228" s="21"/>
      <c r="H228" s="28"/>
      <c r="I228" s="28"/>
    </row>
    <row r="229" spans="1:9" ht="29.25" customHeight="1">
      <c r="A229" s="8" t="s">
        <v>402</v>
      </c>
      <c r="B229" s="10" t="s">
        <v>389</v>
      </c>
      <c r="C229" s="2">
        <v>2</v>
      </c>
      <c r="D229" s="3" t="s">
        <v>382</v>
      </c>
      <c r="E229" s="2"/>
      <c r="F229" s="2"/>
      <c r="G229" s="21"/>
      <c r="H229" s="28"/>
      <c r="I229" s="28"/>
    </row>
    <row r="230" spans="1:9" ht="29.25" customHeight="1">
      <c r="A230" s="8" t="s">
        <v>406</v>
      </c>
      <c r="B230" s="10" t="s">
        <v>390</v>
      </c>
      <c r="C230" s="2">
        <v>3</v>
      </c>
      <c r="D230" s="3" t="s">
        <v>382</v>
      </c>
      <c r="E230" s="2"/>
      <c r="F230" s="2"/>
      <c r="G230" s="21"/>
      <c r="H230" s="28"/>
      <c r="I230" s="28"/>
    </row>
    <row r="231" spans="1:9" ht="31.5" customHeight="1">
      <c r="A231" s="8" t="s">
        <v>407</v>
      </c>
      <c r="B231" s="10" t="s">
        <v>391</v>
      </c>
      <c r="C231" s="2">
        <v>1</v>
      </c>
      <c r="D231" s="3" t="s">
        <v>382</v>
      </c>
      <c r="E231" s="2"/>
      <c r="F231" s="2"/>
      <c r="G231" s="21"/>
      <c r="H231" s="28"/>
      <c r="I231" s="28"/>
    </row>
    <row r="232" spans="1:9" ht="29.25">
      <c r="A232" s="8" t="s">
        <v>408</v>
      </c>
      <c r="B232" s="10" t="s">
        <v>392</v>
      </c>
      <c r="C232" s="2">
        <v>11</v>
      </c>
      <c r="D232" s="3" t="s">
        <v>382</v>
      </c>
      <c r="E232" s="2"/>
      <c r="F232" s="2"/>
      <c r="G232" s="21"/>
      <c r="H232" s="28"/>
      <c r="I232" s="28"/>
    </row>
    <row r="233" spans="1:9" ht="29.25">
      <c r="A233" s="8" t="s">
        <v>409</v>
      </c>
      <c r="B233" s="10" t="s">
        <v>393</v>
      </c>
      <c r="C233" s="2">
        <v>12</v>
      </c>
      <c r="D233" s="3" t="s">
        <v>382</v>
      </c>
      <c r="E233" s="2"/>
      <c r="F233" s="2"/>
      <c r="G233" s="21"/>
      <c r="H233" s="28"/>
      <c r="I233" s="28"/>
    </row>
    <row r="234" spans="1:9" ht="15.75">
      <c r="A234" s="8" t="s">
        <v>410</v>
      </c>
      <c r="B234" s="10" t="s">
        <v>394</v>
      </c>
      <c r="C234" s="2">
        <v>3</v>
      </c>
      <c r="D234" s="3" t="s">
        <v>382</v>
      </c>
      <c r="E234" s="2"/>
      <c r="F234" s="2"/>
      <c r="G234" s="21"/>
      <c r="H234" s="28"/>
      <c r="I234" s="28"/>
    </row>
    <row r="235" spans="1:9" ht="33" customHeight="1">
      <c r="A235" s="8" t="s">
        <v>411</v>
      </c>
      <c r="B235" s="10" t="s">
        <v>395</v>
      </c>
      <c r="C235" s="2">
        <v>1</v>
      </c>
      <c r="D235" s="3" t="s">
        <v>382</v>
      </c>
      <c r="E235" s="2"/>
      <c r="F235" s="2"/>
      <c r="G235" s="21"/>
      <c r="H235" s="28"/>
      <c r="I235" s="28"/>
    </row>
    <row r="236" spans="1:9" ht="15.75">
      <c r="A236" s="8"/>
      <c r="B236" s="1"/>
      <c r="C236" s="2"/>
      <c r="D236" s="3"/>
      <c r="E236" s="2"/>
      <c r="F236" s="38" t="s">
        <v>396</v>
      </c>
      <c r="G236" s="22">
        <f>SUM(F222:F235)</f>
        <v>0</v>
      </c>
      <c r="H236" s="28"/>
      <c r="I236" s="28"/>
    </row>
    <row r="237" spans="1:9" ht="15.75">
      <c r="A237" s="40"/>
      <c r="B237" s="41"/>
      <c r="C237" s="42"/>
      <c r="D237" s="43"/>
      <c r="E237" s="42"/>
      <c r="F237" s="42"/>
      <c r="G237" s="44"/>
      <c r="H237" s="28"/>
      <c r="I237" s="28"/>
    </row>
    <row r="238" spans="1:9">
      <c r="A238" s="62" t="s">
        <v>460</v>
      </c>
      <c r="B238" s="32" t="s">
        <v>453</v>
      </c>
      <c r="C238" s="53"/>
      <c r="D238" s="53"/>
      <c r="E238" s="53"/>
      <c r="F238" s="53"/>
      <c r="G238" s="54"/>
      <c r="H238" s="28"/>
      <c r="I238" s="28"/>
    </row>
    <row r="239" spans="1:9">
      <c r="A239" s="52"/>
      <c r="B239" s="33"/>
      <c r="C239" s="46"/>
      <c r="D239" s="47"/>
      <c r="E239" s="48"/>
      <c r="F239" s="49"/>
      <c r="G239" s="50"/>
      <c r="H239" s="28"/>
      <c r="I239" s="28"/>
    </row>
    <row r="240" spans="1:9">
      <c r="A240" s="8" t="s">
        <v>461</v>
      </c>
      <c r="B240" s="33" t="s">
        <v>454</v>
      </c>
      <c r="C240" s="46">
        <v>18</v>
      </c>
      <c r="D240" s="47" t="s">
        <v>382</v>
      </c>
      <c r="E240" s="48"/>
      <c r="F240" s="49"/>
      <c r="G240" s="50"/>
      <c r="H240" s="28"/>
      <c r="I240" s="28"/>
    </row>
    <row r="241" spans="1:9">
      <c r="A241" s="8" t="s">
        <v>462</v>
      </c>
      <c r="B241" s="33" t="s">
        <v>455</v>
      </c>
      <c r="C241" s="46">
        <v>5</v>
      </c>
      <c r="D241" s="47" t="s">
        <v>382</v>
      </c>
      <c r="E241" s="48"/>
      <c r="F241" s="49"/>
      <c r="G241" s="50"/>
      <c r="H241" s="28"/>
      <c r="I241" s="28"/>
    </row>
    <row r="242" spans="1:9">
      <c r="A242" s="8" t="s">
        <v>464</v>
      </c>
      <c r="B242" s="51" t="s">
        <v>456</v>
      </c>
      <c r="C242" s="46">
        <v>7</v>
      </c>
      <c r="D242" s="47" t="s">
        <v>382</v>
      </c>
      <c r="E242" s="48"/>
      <c r="F242" s="49"/>
      <c r="G242" s="50"/>
      <c r="H242" s="28"/>
      <c r="I242" s="28"/>
    </row>
    <row r="243" spans="1:9">
      <c r="A243" s="8" t="s">
        <v>463</v>
      </c>
      <c r="B243" s="51" t="s">
        <v>457</v>
      </c>
      <c r="C243" s="46">
        <v>15</v>
      </c>
      <c r="D243" s="47" t="s">
        <v>382</v>
      </c>
      <c r="E243" s="48"/>
      <c r="F243" s="49"/>
      <c r="G243" s="50"/>
      <c r="H243" s="28"/>
      <c r="I243" s="28"/>
    </row>
    <row r="244" spans="1:9" ht="25.5">
      <c r="A244" s="8" t="s">
        <v>465</v>
      </c>
      <c r="B244" s="51" t="s">
        <v>458</v>
      </c>
      <c r="C244" s="46">
        <v>12</v>
      </c>
      <c r="D244" s="47" t="s">
        <v>382</v>
      </c>
      <c r="E244" s="48"/>
      <c r="F244" s="49"/>
      <c r="G244" s="50"/>
      <c r="H244" s="28"/>
      <c r="I244" s="28"/>
    </row>
    <row r="245" spans="1:9" ht="25.5">
      <c r="A245" s="8" t="s">
        <v>466</v>
      </c>
      <c r="B245" s="51" t="s">
        <v>459</v>
      </c>
      <c r="C245" s="46">
        <v>35</v>
      </c>
      <c r="D245" s="47" t="s">
        <v>382</v>
      </c>
      <c r="E245" s="48"/>
      <c r="F245" s="49"/>
      <c r="G245" s="50"/>
      <c r="H245" s="28"/>
      <c r="I245" s="28"/>
    </row>
    <row r="246" spans="1:9" ht="15.75">
      <c r="A246" s="45"/>
      <c r="B246" s="51"/>
      <c r="C246" s="46"/>
      <c r="D246" s="47"/>
      <c r="E246" s="48"/>
      <c r="F246" s="38" t="s">
        <v>396</v>
      </c>
      <c r="G246" s="22">
        <f>SUM(F240:F245)</f>
        <v>0</v>
      </c>
      <c r="H246" s="28"/>
      <c r="I246" s="28"/>
    </row>
    <row r="247" spans="1:9">
      <c r="A247" s="45"/>
      <c r="B247" s="51"/>
      <c r="C247" s="46"/>
      <c r="D247" s="47"/>
      <c r="E247" s="48"/>
      <c r="F247" s="49"/>
      <c r="G247" s="50"/>
      <c r="H247" s="28"/>
      <c r="I247" s="28"/>
    </row>
    <row r="248" spans="1:9" ht="51" customHeight="1">
      <c r="A248" s="74" t="s">
        <v>485</v>
      </c>
      <c r="B248" s="75" t="s">
        <v>467</v>
      </c>
      <c r="C248" s="76"/>
      <c r="D248" s="76"/>
      <c r="E248" s="76"/>
      <c r="F248" s="76"/>
      <c r="G248" s="77"/>
      <c r="H248" s="28"/>
      <c r="I248" s="28"/>
    </row>
    <row r="249" spans="1:9" s="66" customFormat="1" ht="16.5" customHeight="1">
      <c r="A249" s="63"/>
      <c r="B249" s="41"/>
      <c r="C249" s="64"/>
      <c r="D249" s="64"/>
      <c r="E249" s="64"/>
      <c r="F249" s="64"/>
      <c r="G249" s="64"/>
      <c r="H249" s="65"/>
      <c r="I249" s="65"/>
    </row>
    <row r="250" spans="1:9">
      <c r="A250" s="39" t="s">
        <v>486</v>
      </c>
      <c r="B250" s="36" t="s">
        <v>468</v>
      </c>
      <c r="C250" s="37">
        <v>6</v>
      </c>
      <c r="D250" s="37" t="s">
        <v>9</v>
      </c>
      <c r="E250" s="56"/>
      <c r="F250" s="34"/>
      <c r="G250" s="38"/>
      <c r="H250" s="28"/>
      <c r="I250" s="28"/>
    </row>
    <row r="251" spans="1:9" ht="38.25">
      <c r="A251" s="39" t="s">
        <v>487</v>
      </c>
      <c r="B251" s="36" t="s">
        <v>469</v>
      </c>
      <c r="C251" s="37">
        <v>3</v>
      </c>
      <c r="D251" s="37" t="s">
        <v>9</v>
      </c>
      <c r="E251" s="56"/>
      <c r="F251" s="34"/>
      <c r="G251" s="38"/>
      <c r="H251" s="28"/>
      <c r="I251" s="28"/>
    </row>
    <row r="252" spans="1:9">
      <c r="A252" s="39" t="s">
        <v>488</v>
      </c>
      <c r="B252" s="36" t="s">
        <v>470</v>
      </c>
      <c r="C252" s="37">
        <v>1</v>
      </c>
      <c r="D252" s="37" t="s">
        <v>9</v>
      </c>
      <c r="E252" s="56"/>
      <c r="F252" s="34"/>
      <c r="G252" s="38"/>
      <c r="H252" s="28"/>
      <c r="I252" s="28"/>
    </row>
    <row r="253" spans="1:9">
      <c r="A253" s="39" t="s">
        <v>489</v>
      </c>
      <c r="B253" s="36" t="s">
        <v>471</v>
      </c>
      <c r="C253" s="37">
        <v>120</v>
      </c>
      <c r="D253" s="37" t="s">
        <v>360</v>
      </c>
      <c r="E253" s="56"/>
      <c r="F253" s="34"/>
      <c r="G253" s="38"/>
      <c r="H253" s="28"/>
      <c r="I253" s="28"/>
    </row>
    <row r="254" spans="1:9" ht="25.5">
      <c r="A254" s="39" t="s">
        <v>490</v>
      </c>
      <c r="B254" s="36" t="s">
        <v>472</v>
      </c>
      <c r="C254" s="37">
        <v>120</v>
      </c>
      <c r="D254" s="37" t="s">
        <v>360</v>
      </c>
      <c r="E254" s="56"/>
      <c r="F254" s="34"/>
      <c r="G254" s="38"/>
      <c r="H254" s="28"/>
      <c r="I254" s="28"/>
    </row>
    <row r="255" spans="1:9">
      <c r="A255" s="39" t="s">
        <v>491</v>
      </c>
      <c r="B255" s="36" t="s">
        <v>473</v>
      </c>
      <c r="C255" s="37">
        <v>3</v>
      </c>
      <c r="D255" s="37" t="s">
        <v>9</v>
      </c>
      <c r="E255" s="56"/>
      <c r="F255" s="34"/>
      <c r="G255" s="38"/>
      <c r="H255" s="28"/>
      <c r="I255" s="28"/>
    </row>
    <row r="256" spans="1:9">
      <c r="A256" s="39" t="s">
        <v>492</v>
      </c>
      <c r="B256" s="36" t="s">
        <v>474</v>
      </c>
      <c r="C256" s="37">
        <v>5</v>
      </c>
      <c r="D256" s="37" t="s">
        <v>9</v>
      </c>
      <c r="E256" s="56"/>
      <c r="F256" s="34"/>
      <c r="G256" s="38"/>
      <c r="H256" s="28"/>
      <c r="I256" s="28"/>
    </row>
    <row r="257" spans="1:9" ht="25.5">
      <c r="A257" s="39" t="s">
        <v>493</v>
      </c>
      <c r="B257" s="36" t="s">
        <v>475</v>
      </c>
      <c r="C257" s="37">
        <v>1</v>
      </c>
      <c r="D257" s="37" t="s">
        <v>9</v>
      </c>
      <c r="E257" s="56"/>
      <c r="F257" s="34"/>
      <c r="G257" s="38"/>
      <c r="H257" s="28"/>
      <c r="I257" s="28"/>
    </row>
    <row r="258" spans="1:9" ht="38.25">
      <c r="A258" s="39" t="s">
        <v>494</v>
      </c>
      <c r="B258" s="36" t="s">
        <v>476</v>
      </c>
      <c r="C258" s="37">
        <v>3</v>
      </c>
      <c r="D258" s="37" t="s">
        <v>9</v>
      </c>
      <c r="E258" s="56"/>
      <c r="F258" s="34"/>
      <c r="G258" s="38"/>
      <c r="H258" s="28"/>
      <c r="I258" s="28"/>
    </row>
    <row r="259" spans="1:9" ht="38.25">
      <c r="A259" s="39" t="s">
        <v>495</v>
      </c>
      <c r="B259" s="36" t="s">
        <v>477</v>
      </c>
      <c r="C259" s="37">
        <v>1</v>
      </c>
      <c r="D259" s="37" t="s">
        <v>9</v>
      </c>
      <c r="E259" s="56"/>
      <c r="F259" s="34"/>
      <c r="G259" s="38"/>
      <c r="H259" s="28"/>
      <c r="I259" s="28"/>
    </row>
    <row r="260" spans="1:9">
      <c r="A260" s="39" t="s">
        <v>496</v>
      </c>
      <c r="B260" s="36" t="s">
        <v>478</v>
      </c>
      <c r="C260" s="37">
        <v>2</v>
      </c>
      <c r="D260" s="37" t="s">
        <v>9</v>
      </c>
      <c r="E260" s="37"/>
      <c r="F260" s="34"/>
      <c r="G260" s="38"/>
      <c r="H260" s="28"/>
      <c r="I260" s="28"/>
    </row>
    <row r="261" spans="1:9">
      <c r="A261" s="39" t="s">
        <v>497</v>
      </c>
      <c r="B261" s="36" t="s">
        <v>479</v>
      </c>
      <c r="C261" s="37">
        <v>16</v>
      </c>
      <c r="D261" s="37" t="s">
        <v>9</v>
      </c>
      <c r="E261" s="37"/>
      <c r="F261" s="34"/>
      <c r="G261" s="38"/>
      <c r="H261" s="28"/>
      <c r="I261" s="28"/>
    </row>
    <row r="262" spans="1:9" ht="25.5">
      <c r="A262" s="39" t="s">
        <v>498</v>
      </c>
      <c r="B262" s="36" t="s">
        <v>480</v>
      </c>
      <c r="C262" s="37">
        <v>2</v>
      </c>
      <c r="D262" s="37" t="s">
        <v>9</v>
      </c>
      <c r="E262" s="37"/>
      <c r="F262" s="34"/>
      <c r="G262" s="38"/>
      <c r="H262" s="28"/>
      <c r="I262" s="28"/>
    </row>
    <row r="263" spans="1:9" ht="25.5">
      <c r="A263" s="39" t="s">
        <v>499</v>
      </c>
      <c r="B263" s="36" t="s">
        <v>481</v>
      </c>
      <c r="C263" s="37">
        <v>32</v>
      </c>
      <c r="D263" s="37" t="s">
        <v>9</v>
      </c>
      <c r="E263" s="37"/>
      <c r="F263" s="34"/>
      <c r="G263" s="38"/>
      <c r="H263" s="28"/>
      <c r="I263" s="28"/>
    </row>
    <row r="264" spans="1:9">
      <c r="A264" s="39" t="s">
        <v>500</v>
      </c>
      <c r="B264" s="36" t="s">
        <v>482</v>
      </c>
      <c r="C264" s="37">
        <v>1</v>
      </c>
      <c r="D264" s="37" t="s">
        <v>9</v>
      </c>
      <c r="E264" s="37"/>
      <c r="F264" s="34"/>
      <c r="G264" s="38"/>
      <c r="H264" s="28"/>
      <c r="I264" s="28"/>
    </row>
    <row r="265" spans="1:9">
      <c r="A265" s="39" t="s">
        <v>501</v>
      </c>
      <c r="B265" s="36" t="s">
        <v>483</v>
      </c>
      <c r="C265" s="37">
        <v>1</v>
      </c>
      <c r="D265" s="37" t="s">
        <v>484</v>
      </c>
      <c r="E265" s="37"/>
      <c r="F265" s="34"/>
      <c r="G265" s="38"/>
      <c r="H265" s="28"/>
      <c r="I265" s="28"/>
    </row>
    <row r="266" spans="1:9">
      <c r="A266" s="57"/>
      <c r="B266" s="36"/>
      <c r="C266" s="35"/>
      <c r="D266" s="37"/>
      <c r="E266" s="34"/>
      <c r="F266" s="38" t="s">
        <v>396</v>
      </c>
      <c r="G266" s="38">
        <f>SUM(F250:F265)</f>
        <v>0</v>
      </c>
      <c r="H266" s="28"/>
      <c r="I266" s="28"/>
    </row>
    <row r="267" spans="1:9" ht="15.75">
      <c r="A267" s="8"/>
      <c r="B267" s="1"/>
      <c r="C267" s="2"/>
      <c r="D267" s="3"/>
      <c r="E267" s="2"/>
      <c r="F267" s="2"/>
      <c r="G267" s="21"/>
      <c r="H267" s="28"/>
      <c r="I267" s="28"/>
    </row>
    <row r="268" spans="1:9">
      <c r="A268" s="74" t="s">
        <v>533</v>
      </c>
      <c r="B268" s="75" t="s">
        <v>502</v>
      </c>
      <c r="C268" s="76"/>
      <c r="D268" s="76"/>
      <c r="E268" s="76"/>
      <c r="F268" s="76"/>
      <c r="G268" s="77"/>
      <c r="H268" s="28"/>
      <c r="I268" s="28"/>
    </row>
    <row r="269" spans="1:9" s="66" customFormat="1">
      <c r="A269" s="63"/>
      <c r="B269" s="41"/>
      <c r="C269" s="64"/>
      <c r="D269" s="64"/>
      <c r="E269" s="64"/>
      <c r="F269" s="64"/>
      <c r="G269" s="64"/>
      <c r="H269" s="65"/>
      <c r="I269" s="65"/>
    </row>
    <row r="270" spans="1:9">
      <c r="A270" s="61" t="s">
        <v>534</v>
      </c>
      <c r="B270" s="59" t="s">
        <v>503</v>
      </c>
      <c r="C270" s="60">
        <v>2</v>
      </c>
      <c r="D270" s="37" t="s">
        <v>9</v>
      </c>
      <c r="E270" s="56"/>
      <c r="F270" s="34"/>
      <c r="G270" s="38"/>
      <c r="H270" s="28"/>
      <c r="I270" s="28"/>
    </row>
    <row r="271" spans="1:9">
      <c r="A271" s="61" t="s">
        <v>535</v>
      </c>
      <c r="B271" s="59" t="s">
        <v>504</v>
      </c>
      <c r="C271" s="60">
        <v>1</v>
      </c>
      <c r="D271" s="37" t="s">
        <v>9</v>
      </c>
      <c r="E271" s="56"/>
      <c r="F271" s="34"/>
      <c r="G271" s="38"/>
      <c r="H271" s="28"/>
      <c r="I271" s="28"/>
    </row>
    <row r="272" spans="1:9">
      <c r="A272" s="61" t="s">
        <v>536</v>
      </c>
      <c r="B272" s="59" t="s">
        <v>505</v>
      </c>
      <c r="C272" s="60">
        <v>1</v>
      </c>
      <c r="D272" s="37" t="s">
        <v>9</v>
      </c>
      <c r="E272" s="56"/>
      <c r="F272" s="34"/>
      <c r="G272" s="38"/>
      <c r="H272" s="28"/>
      <c r="I272" s="28"/>
    </row>
    <row r="273" spans="1:9">
      <c r="A273" s="61" t="s">
        <v>537</v>
      </c>
      <c r="B273" s="59" t="s">
        <v>506</v>
      </c>
      <c r="C273" s="60">
        <v>9</v>
      </c>
      <c r="D273" s="37" t="s">
        <v>9</v>
      </c>
      <c r="E273" s="56"/>
      <c r="F273" s="34"/>
      <c r="G273" s="38"/>
      <c r="H273" s="28"/>
      <c r="I273" s="28"/>
    </row>
    <row r="274" spans="1:9">
      <c r="A274" s="61" t="s">
        <v>538</v>
      </c>
      <c r="B274" s="59" t="s">
        <v>507</v>
      </c>
      <c r="C274" s="60">
        <v>9</v>
      </c>
      <c r="D274" s="37" t="s">
        <v>9</v>
      </c>
      <c r="E274" s="56"/>
      <c r="F274" s="34"/>
      <c r="G274" s="38"/>
      <c r="H274" s="28"/>
      <c r="I274" s="28"/>
    </row>
    <row r="275" spans="1:9">
      <c r="A275" s="61" t="s">
        <v>539</v>
      </c>
      <c r="B275" s="59" t="s">
        <v>508</v>
      </c>
      <c r="C275" s="60">
        <v>13</v>
      </c>
      <c r="D275" s="37" t="s">
        <v>9</v>
      </c>
      <c r="E275" s="56"/>
      <c r="F275" s="34"/>
      <c r="G275" s="38"/>
      <c r="H275" s="28"/>
      <c r="I275" s="28"/>
    </row>
    <row r="276" spans="1:9">
      <c r="A276" s="61" t="s">
        <v>540</v>
      </c>
      <c r="B276" s="59" t="s">
        <v>509</v>
      </c>
      <c r="C276" s="60">
        <v>8</v>
      </c>
      <c r="D276" s="37" t="s">
        <v>9</v>
      </c>
      <c r="E276" s="56"/>
      <c r="F276" s="34"/>
      <c r="G276" s="38"/>
      <c r="H276" s="28"/>
      <c r="I276" s="28"/>
    </row>
    <row r="277" spans="1:9">
      <c r="A277" s="61" t="s">
        <v>541</v>
      </c>
      <c r="B277" s="59" t="s">
        <v>510</v>
      </c>
      <c r="C277" s="60">
        <v>2</v>
      </c>
      <c r="D277" s="37" t="s">
        <v>9</v>
      </c>
      <c r="E277" s="56"/>
      <c r="F277" s="34"/>
      <c r="G277" s="38"/>
      <c r="H277" s="28"/>
      <c r="I277" s="28"/>
    </row>
    <row r="278" spans="1:9">
      <c r="A278" s="61" t="s">
        <v>542</v>
      </c>
      <c r="B278" s="59" t="s">
        <v>511</v>
      </c>
      <c r="C278" s="60">
        <v>18</v>
      </c>
      <c r="D278" s="37" t="s">
        <v>9</v>
      </c>
      <c r="E278" s="56"/>
      <c r="F278" s="34"/>
      <c r="G278" s="38"/>
      <c r="H278" s="28"/>
      <c r="I278" s="28"/>
    </row>
    <row r="279" spans="1:9">
      <c r="A279" s="61" t="s">
        <v>543</v>
      </c>
      <c r="B279" s="59" t="s">
        <v>512</v>
      </c>
      <c r="C279" s="60">
        <v>2</v>
      </c>
      <c r="D279" s="37" t="s">
        <v>9</v>
      </c>
      <c r="E279" s="56"/>
      <c r="F279" s="34"/>
      <c r="G279" s="38"/>
      <c r="H279" s="28"/>
      <c r="I279" s="28"/>
    </row>
    <row r="280" spans="1:9">
      <c r="A280" s="61" t="s">
        <v>544</v>
      </c>
      <c r="B280" s="59" t="s">
        <v>513</v>
      </c>
      <c r="C280" s="60">
        <v>4</v>
      </c>
      <c r="D280" s="37" t="s">
        <v>9</v>
      </c>
      <c r="E280" s="56"/>
      <c r="F280" s="34"/>
      <c r="G280" s="38"/>
      <c r="H280" s="28"/>
      <c r="I280" s="28"/>
    </row>
    <row r="281" spans="1:9">
      <c r="A281" s="61" t="s">
        <v>545</v>
      </c>
      <c r="B281" s="59" t="s">
        <v>514</v>
      </c>
      <c r="C281" s="60">
        <v>4</v>
      </c>
      <c r="D281" s="37" t="s">
        <v>9</v>
      </c>
      <c r="E281" s="56"/>
      <c r="F281" s="34"/>
      <c r="G281" s="38"/>
      <c r="H281" s="28"/>
      <c r="I281" s="28"/>
    </row>
    <row r="282" spans="1:9">
      <c r="A282" s="61" t="s">
        <v>546</v>
      </c>
      <c r="B282" s="59" t="s">
        <v>515</v>
      </c>
      <c r="C282" s="60">
        <v>1</v>
      </c>
      <c r="D282" s="37" t="s">
        <v>9</v>
      </c>
      <c r="E282" s="56"/>
      <c r="F282" s="34"/>
      <c r="G282" s="38"/>
      <c r="H282" s="28"/>
      <c r="I282" s="28"/>
    </row>
    <row r="283" spans="1:9">
      <c r="A283" s="61" t="s">
        <v>547</v>
      </c>
      <c r="B283" s="59" t="s">
        <v>516</v>
      </c>
      <c r="C283" s="60">
        <v>4</v>
      </c>
      <c r="D283" s="37" t="s">
        <v>9</v>
      </c>
      <c r="E283" s="56"/>
      <c r="F283" s="34"/>
      <c r="G283" s="38"/>
      <c r="H283" s="28"/>
      <c r="I283" s="28"/>
    </row>
    <row r="284" spans="1:9">
      <c r="A284" s="61" t="s">
        <v>548</v>
      </c>
      <c r="B284" s="59" t="s">
        <v>517</v>
      </c>
      <c r="C284" s="60">
        <v>6</v>
      </c>
      <c r="D284" s="37" t="s">
        <v>9</v>
      </c>
      <c r="E284" s="56"/>
      <c r="F284" s="34"/>
      <c r="G284" s="38"/>
      <c r="H284" s="28"/>
      <c r="I284" s="28"/>
    </row>
    <row r="285" spans="1:9">
      <c r="A285" s="61" t="s">
        <v>549</v>
      </c>
      <c r="B285" s="59" t="s">
        <v>518</v>
      </c>
      <c r="C285" s="60">
        <v>4</v>
      </c>
      <c r="D285" s="37" t="s">
        <v>9</v>
      </c>
      <c r="E285" s="56"/>
      <c r="F285" s="34"/>
      <c r="G285" s="38"/>
      <c r="H285" s="28"/>
      <c r="I285" s="28"/>
    </row>
    <row r="286" spans="1:9">
      <c r="A286" s="61" t="s">
        <v>550</v>
      </c>
      <c r="B286" s="59" t="s">
        <v>519</v>
      </c>
      <c r="C286" s="60">
        <v>4</v>
      </c>
      <c r="D286" s="37" t="s">
        <v>9</v>
      </c>
      <c r="E286" s="56"/>
      <c r="F286" s="34"/>
      <c r="G286" s="38"/>
      <c r="H286" s="28"/>
      <c r="I286" s="28"/>
    </row>
    <row r="287" spans="1:9">
      <c r="A287" s="61" t="s">
        <v>551</v>
      </c>
      <c r="B287" s="55" t="s">
        <v>520</v>
      </c>
      <c r="C287" s="60">
        <v>1</v>
      </c>
      <c r="D287" s="37" t="s">
        <v>9</v>
      </c>
      <c r="E287" s="56"/>
      <c r="F287" s="34"/>
      <c r="G287" s="38"/>
      <c r="H287" s="28"/>
      <c r="I287" s="28"/>
    </row>
    <row r="288" spans="1:9">
      <c r="A288" s="61" t="s">
        <v>552</v>
      </c>
      <c r="B288" s="55" t="s">
        <v>521</v>
      </c>
      <c r="C288" s="60">
        <v>1</v>
      </c>
      <c r="D288" s="37" t="s">
        <v>522</v>
      </c>
      <c r="E288" s="56"/>
      <c r="F288" s="34"/>
      <c r="G288" s="38"/>
      <c r="H288" s="28"/>
      <c r="I288" s="28"/>
    </row>
    <row r="289" spans="1:9">
      <c r="A289" s="61" t="s">
        <v>553</v>
      </c>
      <c r="B289" s="55" t="s">
        <v>523</v>
      </c>
      <c r="C289" s="60">
        <v>36</v>
      </c>
      <c r="D289" s="37" t="s">
        <v>9</v>
      </c>
      <c r="E289" s="56"/>
      <c r="F289" s="34"/>
      <c r="G289" s="38"/>
      <c r="H289" s="28"/>
      <c r="I289" s="28"/>
    </row>
    <row r="290" spans="1:9">
      <c r="A290" s="61" t="s">
        <v>554</v>
      </c>
      <c r="B290" s="55" t="s">
        <v>524</v>
      </c>
      <c r="C290" s="60">
        <v>20</v>
      </c>
      <c r="D290" s="37" t="s">
        <v>9</v>
      </c>
      <c r="E290" s="56"/>
      <c r="F290" s="34"/>
      <c r="G290" s="38"/>
      <c r="H290" s="28"/>
      <c r="I290" s="28"/>
    </row>
    <row r="291" spans="1:9">
      <c r="A291" s="61" t="s">
        <v>555</v>
      </c>
      <c r="B291" s="55" t="s">
        <v>525</v>
      </c>
      <c r="C291" s="60">
        <v>120</v>
      </c>
      <c r="D291" s="37" t="s">
        <v>9</v>
      </c>
      <c r="E291" s="56"/>
      <c r="F291" s="34"/>
      <c r="G291" s="38"/>
      <c r="H291" s="28"/>
      <c r="I291" s="28"/>
    </row>
    <row r="292" spans="1:9">
      <c r="A292" s="61" t="s">
        <v>556</v>
      </c>
      <c r="B292" s="55" t="s">
        <v>526</v>
      </c>
      <c r="C292" s="60">
        <v>100</v>
      </c>
      <c r="D292" s="37" t="s">
        <v>9</v>
      </c>
      <c r="E292" s="56"/>
      <c r="F292" s="34"/>
      <c r="G292" s="38"/>
      <c r="H292" s="28"/>
      <c r="I292" s="28"/>
    </row>
    <row r="293" spans="1:9">
      <c r="A293" s="61" t="s">
        <v>557</v>
      </c>
      <c r="B293" s="36" t="s">
        <v>527</v>
      </c>
      <c r="C293" s="60">
        <v>2</v>
      </c>
      <c r="D293" s="37" t="s">
        <v>9</v>
      </c>
      <c r="E293" s="56"/>
      <c r="F293" s="34"/>
      <c r="G293" s="38"/>
      <c r="H293" s="28"/>
      <c r="I293" s="28"/>
    </row>
    <row r="294" spans="1:9">
      <c r="A294" s="61" t="s">
        <v>558</v>
      </c>
      <c r="B294" s="36" t="s">
        <v>528</v>
      </c>
      <c r="C294" s="60">
        <v>4</v>
      </c>
      <c r="D294" s="37" t="s">
        <v>9</v>
      </c>
      <c r="E294" s="56"/>
      <c r="F294" s="34"/>
      <c r="G294" s="38"/>
      <c r="H294" s="28"/>
      <c r="I294" s="28"/>
    </row>
    <row r="295" spans="1:9">
      <c r="A295" s="61" t="s">
        <v>559</v>
      </c>
      <c r="B295" s="36" t="s">
        <v>529</v>
      </c>
      <c r="C295" s="60">
        <v>2</v>
      </c>
      <c r="D295" s="37" t="s">
        <v>9</v>
      </c>
      <c r="E295" s="56"/>
      <c r="F295" s="34"/>
      <c r="G295" s="38"/>
      <c r="H295" s="28"/>
      <c r="I295" s="28"/>
    </row>
    <row r="296" spans="1:9">
      <c r="A296" s="61" t="s">
        <v>560</v>
      </c>
      <c r="B296" s="36" t="s">
        <v>530</v>
      </c>
      <c r="C296" s="60">
        <v>1</v>
      </c>
      <c r="D296" s="37" t="s">
        <v>9</v>
      </c>
      <c r="E296" s="56"/>
      <c r="F296" s="34"/>
      <c r="G296" s="38"/>
      <c r="H296" s="28"/>
      <c r="I296" s="28"/>
    </row>
    <row r="297" spans="1:9">
      <c r="A297" s="61" t="s">
        <v>561</v>
      </c>
      <c r="B297" s="36" t="s">
        <v>531</v>
      </c>
      <c r="C297" s="60">
        <v>2</v>
      </c>
      <c r="D297" s="37" t="s">
        <v>9</v>
      </c>
      <c r="E297" s="56"/>
      <c r="F297" s="34"/>
      <c r="G297" s="38"/>
      <c r="H297" s="28"/>
      <c r="I297" s="28"/>
    </row>
    <row r="298" spans="1:9">
      <c r="A298" s="61" t="s">
        <v>562</v>
      </c>
      <c r="B298" s="36" t="s">
        <v>532</v>
      </c>
      <c r="C298" s="60">
        <v>1</v>
      </c>
      <c r="D298" s="37" t="s">
        <v>9</v>
      </c>
      <c r="E298" s="56"/>
      <c r="F298" s="34"/>
      <c r="G298" s="38"/>
      <c r="H298" s="28"/>
      <c r="I298" s="28"/>
    </row>
    <row r="299" spans="1:9">
      <c r="A299" s="35"/>
      <c r="B299" s="36"/>
      <c r="C299" s="35"/>
      <c r="D299" s="37"/>
      <c r="E299" s="34"/>
      <c r="F299" s="38" t="s">
        <v>396</v>
      </c>
      <c r="G299" s="38">
        <f>SUM(F270:F298)</f>
        <v>0</v>
      </c>
      <c r="H299" s="28"/>
      <c r="I299" s="28"/>
    </row>
    <row r="300" spans="1:9" ht="15.75">
      <c r="A300" s="8"/>
      <c r="B300" s="1"/>
      <c r="C300" s="2"/>
      <c r="D300" s="3"/>
      <c r="E300" s="2"/>
      <c r="F300" s="2"/>
      <c r="G300" s="21"/>
      <c r="H300" s="28"/>
      <c r="I300" s="28"/>
    </row>
    <row r="301" spans="1:9" ht="25.5">
      <c r="A301" s="71" t="s">
        <v>569</v>
      </c>
      <c r="B301" s="72" t="s">
        <v>563</v>
      </c>
      <c r="C301" s="73"/>
      <c r="D301" s="73"/>
      <c r="E301" s="73"/>
      <c r="F301" s="73"/>
      <c r="G301" s="73"/>
      <c r="H301" s="28"/>
      <c r="I301" s="28"/>
    </row>
    <row r="302" spans="1:9" s="66" customFormat="1">
      <c r="A302" s="63"/>
      <c r="B302" s="41"/>
      <c r="C302" s="64"/>
      <c r="D302" s="64"/>
      <c r="E302" s="64"/>
      <c r="F302" s="64"/>
      <c r="G302" s="64"/>
      <c r="H302" s="65"/>
      <c r="I302" s="65"/>
    </row>
    <row r="303" spans="1:9">
      <c r="A303" s="61" t="s">
        <v>570</v>
      </c>
      <c r="B303" s="59" t="s">
        <v>506</v>
      </c>
      <c r="C303" s="60">
        <v>20</v>
      </c>
      <c r="D303" s="37" t="s">
        <v>9</v>
      </c>
      <c r="E303" s="56"/>
      <c r="F303" s="34"/>
      <c r="G303" s="38"/>
      <c r="H303" s="28"/>
      <c r="I303" s="28"/>
    </row>
    <row r="304" spans="1:9">
      <c r="A304" s="61" t="s">
        <v>571</v>
      </c>
      <c r="B304" s="59" t="s">
        <v>507</v>
      </c>
      <c r="C304" s="60">
        <v>26</v>
      </c>
      <c r="D304" s="37" t="s">
        <v>9</v>
      </c>
      <c r="E304" s="56"/>
      <c r="F304" s="34"/>
      <c r="G304" s="38"/>
      <c r="H304" s="28"/>
      <c r="I304" s="28"/>
    </row>
    <row r="305" spans="1:9">
      <c r="A305" s="61" t="s">
        <v>572</v>
      </c>
      <c r="B305" s="59" t="s">
        <v>508</v>
      </c>
      <c r="C305" s="60">
        <v>26</v>
      </c>
      <c r="D305" s="37" t="s">
        <v>9</v>
      </c>
      <c r="E305" s="56"/>
      <c r="F305" s="34"/>
      <c r="G305" s="38"/>
      <c r="H305" s="28"/>
      <c r="I305" s="28"/>
    </row>
    <row r="306" spans="1:9">
      <c r="A306" s="61" t="s">
        <v>573</v>
      </c>
      <c r="B306" s="59" t="s">
        <v>509</v>
      </c>
      <c r="C306" s="60">
        <v>20</v>
      </c>
      <c r="D306" s="37" t="s">
        <v>9</v>
      </c>
      <c r="E306" s="56"/>
      <c r="F306" s="34"/>
      <c r="G306" s="38"/>
      <c r="H306" s="28"/>
      <c r="I306" s="28"/>
    </row>
    <row r="307" spans="1:9">
      <c r="A307" s="61" t="s">
        <v>574</v>
      </c>
      <c r="B307" s="59" t="s">
        <v>510</v>
      </c>
      <c r="C307" s="60">
        <v>6</v>
      </c>
      <c r="D307" s="37" t="s">
        <v>9</v>
      </c>
      <c r="E307" s="56"/>
      <c r="F307" s="34"/>
      <c r="G307" s="38"/>
      <c r="H307" s="28"/>
      <c r="I307" s="28"/>
    </row>
    <row r="308" spans="1:9">
      <c r="A308" s="61" t="s">
        <v>575</v>
      </c>
      <c r="B308" s="59" t="s">
        <v>511</v>
      </c>
      <c r="C308" s="60">
        <v>42</v>
      </c>
      <c r="D308" s="37" t="s">
        <v>9</v>
      </c>
      <c r="E308" s="56"/>
      <c r="F308" s="34"/>
      <c r="G308" s="38"/>
      <c r="H308" s="28"/>
      <c r="I308" s="28"/>
    </row>
    <row r="309" spans="1:9">
      <c r="A309" s="61" t="s">
        <v>576</v>
      </c>
      <c r="B309" s="59" t="s">
        <v>512</v>
      </c>
      <c r="C309" s="60">
        <v>7</v>
      </c>
      <c r="D309" s="37" t="s">
        <v>9</v>
      </c>
      <c r="E309" s="56"/>
      <c r="F309" s="34"/>
      <c r="G309" s="38"/>
      <c r="H309" s="28"/>
      <c r="I309" s="28"/>
    </row>
    <row r="310" spans="1:9">
      <c r="A310" s="61" t="s">
        <v>577</v>
      </c>
      <c r="B310" s="59" t="s">
        <v>513</v>
      </c>
      <c r="C310" s="60">
        <v>8</v>
      </c>
      <c r="D310" s="37" t="s">
        <v>9</v>
      </c>
      <c r="E310" s="56"/>
      <c r="F310" s="34"/>
      <c r="G310" s="38"/>
      <c r="H310" s="28"/>
      <c r="I310" s="28"/>
    </row>
    <row r="311" spans="1:9">
      <c r="A311" s="61" t="s">
        <v>578</v>
      </c>
      <c r="B311" s="59" t="s">
        <v>514</v>
      </c>
      <c r="C311" s="60">
        <v>8</v>
      </c>
      <c r="D311" s="37" t="s">
        <v>9</v>
      </c>
      <c r="E311" s="56"/>
      <c r="F311" s="34"/>
      <c r="G311" s="38"/>
      <c r="H311" s="28"/>
      <c r="I311" s="28"/>
    </row>
    <row r="312" spans="1:9">
      <c r="A312" s="61" t="s">
        <v>579</v>
      </c>
      <c r="B312" s="59" t="s">
        <v>515</v>
      </c>
      <c r="C312" s="60">
        <v>6</v>
      </c>
      <c r="D312" s="37" t="s">
        <v>9</v>
      </c>
      <c r="E312" s="56"/>
      <c r="F312" s="34"/>
      <c r="G312" s="38"/>
      <c r="H312" s="28"/>
      <c r="I312" s="28"/>
    </row>
    <row r="313" spans="1:9">
      <c r="A313" s="61" t="s">
        <v>580</v>
      </c>
      <c r="B313" s="59" t="s">
        <v>564</v>
      </c>
      <c r="C313" s="60">
        <v>1</v>
      </c>
      <c r="D313" s="37" t="s">
        <v>9</v>
      </c>
      <c r="E313" s="56"/>
      <c r="F313" s="34"/>
      <c r="G313" s="38"/>
      <c r="H313" s="28"/>
      <c r="I313" s="28"/>
    </row>
    <row r="314" spans="1:9">
      <c r="A314" s="61" t="s">
        <v>581</v>
      </c>
      <c r="B314" s="59" t="s">
        <v>516</v>
      </c>
      <c r="C314" s="60">
        <v>14</v>
      </c>
      <c r="D314" s="37" t="s">
        <v>9</v>
      </c>
      <c r="E314" s="56"/>
      <c r="F314" s="34"/>
      <c r="G314" s="38"/>
      <c r="H314" s="28"/>
      <c r="I314" s="28"/>
    </row>
    <row r="315" spans="1:9">
      <c r="A315" s="61" t="s">
        <v>582</v>
      </c>
      <c r="B315" s="59" t="s">
        <v>565</v>
      </c>
      <c r="C315" s="60">
        <v>3</v>
      </c>
      <c r="D315" s="37" t="s">
        <v>9</v>
      </c>
      <c r="E315" s="56"/>
      <c r="F315" s="34"/>
      <c r="G315" s="38"/>
      <c r="H315" s="28"/>
      <c r="I315" s="28"/>
    </row>
    <row r="316" spans="1:9">
      <c r="A316" s="61" t="s">
        <v>583</v>
      </c>
      <c r="B316" s="55" t="s">
        <v>523</v>
      </c>
      <c r="C316" s="60">
        <v>32</v>
      </c>
      <c r="D316" s="37" t="s">
        <v>9</v>
      </c>
      <c r="E316" s="56"/>
      <c r="F316" s="34"/>
      <c r="G316" s="38"/>
      <c r="H316" s="28"/>
      <c r="I316" s="28"/>
    </row>
    <row r="317" spans="1:9">
      <c r="A317" s="61" t="s">
        <v>584</v>
      </c>
      <c r="B317" s="55" t="s">
        <v>524</v>
      </c>
      <c r="C317" s="60">
        <v>10</v>
      </c>
      <c r="D317" s="37" t="s">
        <v>9</v>
      </c>
      <c r="E317" s="56"/>
      <c r="F317" s="34"/>
      <c r="G317" s="38"/>
      <c r="H317" s="28"/>
      <c r="I317" s="28"/>
    </row>
    <row r="318" spans="1:9">
      <c r="A318" s="61" t="s">
        <v>585</v>
      </c>
      <c r="B318" s="55" t="s">
        <v>525</v>
      </c>
      <c r="C318" s="60">
        <v>100</v>
      </c>
      <c r="D318" s="37" t="s">
        <v>9</v>
      </c>
      <c r="E318" s="56"/>
      <c r="F318" s="34"/>
      <c r="G318" s="38"/>
      <c r="H318" s="28"/>
      <c r="I318" s="28"/>
    </row>
    <row r="319" spans="1:9">
      <c r="A319" s="61" t="s">
        <v>586</v>
      </c>
      <c r="B319" s="55" t="s">
        <v>526</v>
      </c>
      <c r="C319" s="60">
        <v>65</v>
      </c>
      <c r="D319" s="37" t="s">
        <v>9</v>
      </c>
      <c r="E319" s="56"/>
      <c r="F319" s="34"/>
      <c r="G319" s="38"/>
      <c r="H319" s="28"/>
      <c r="I319" s="28"/>
    </row>
    <row r="320" spans="1:9">
      <c r="A320" s="61" t="s">
        <v>587</v>
      </c>
      <c r="B320" s="36" t="s">
        <v>566</v>
      </c>
      <c r="C320" s="60">
        <v>1</v>
      </c>
      <c r="D320" s="37" t="s">
        <v>9</v>
      </c>
      <c r="E320" s="56"/>
      <c r="F320" s="34"/>
      <c r="G320" s="38"/>
      <c r="H320" s="28"/>
      <c r="I320" s="28"/>
    </row>
    <row r="321" spans="1:9">
      <c r="A321" s="61" t="s">
        <v>588</v>
      </c>
      <c r="B321" s="36" t="s">
        <v>567</v>
      </c>
      <c r="C321" s="60">
        <v>3</v>
      </c>
      <c r="D321" s="37" t="s">
        <v>9</v>
      </c>
      <c r="E321" s="56"/>
      <c r="F321" s="34"/>
      <c r="G321" s="38"/>
      <c r="H321" s="28"/>
      <c r="I321" s="28"/>
    </row>
    <row r="322" spans="1:9">
      <c r="A322" s="61" t="s">
        <v>589</v>
      </c>
      <c r="B322" s="36" t="s">
        <v>528</v>
      </c>
      <c r="C322" s="60">
        <v>1</v>
      </c>
      <c r="D322" s="37" t="s">
        <v>9</v>
      </c>
      <c r="E322" s="56"/>
      <c r="F322" s="34"/>
      <c r="G322" s="38"/>
      <c r="H322" s="28"/>
      <c r="I322" s="28"/>
    </row>
    <row r="323" spans="1:9">
      <c r="A323" s="61" t="s">
        <v>590</v>
      </c>
      <c r="B323" s="36" t="s">
        <v>529</v>
      </c>
      <c r="C323" s="60">
        <v>4</v>
      </c>
      <c r="D323" s="37" t="s">
        <v>9</v>
      </c>
      <c r="E323" s="56"/>
      <c r="F323" s="34"/>
      <c r="G323" s="38"/>
      <c r="H323" s="28"/>
      <c r="I323" s="28"/>
    </row>
    <row r="324" spans="1:9">
      <c r="A324" s="61" t="s">
        <v>591</v>
      </c>
      <c r="B324" s="36" t="s">
        <v>530</v>
      </c>
      <c r="C324" s="60">
        <v>1</v>
      </c>
      <c r="D324" s="37" t="s">
        <v>9</v>
      </c>
      <c r="E324" s="56"/>
      <c r="F324" s="34"/>
      <c r="G324" s="38"/>
      <c r="H324" s="28"/>
      <c r="I324" s="28"/>
    </row>
    <row r="325" spans="1:9">
      <c r="A325" s="61" t="s">
        <v>592</v>
      </c>
      <c r="B325" s="36" t="s">
        <v>531</v>
      </c>
      <c r="C325" s="60">
        <v>4</v>
      </c>
      <c r="D325" s="37" t="s">
        <v>9</v>
      </c>
      <c r="E325" s="56"/>
      <c r="F325" s="34"/>
      <c r="G325" s="38"/>
      <c r="H325" s="28"/>
      <c r="I325" s="28"/>
    </row>
    <row r="326" spans="1:9">
      <c r="A326" s="61" t="s">
        <v>593</v>
      </c>
      <c r="B326" s="36" t="s">
        <v>532</v>
      </c>
      <c r="C326" s="60">
        <v>1</v>
      </c>
      <c r="D326" s="37" t="s">
        <v>9</v>
      </c>
      <c r="E326" s="56"/>
      <c r="F326" s="34"/>
      <c r="G326" s="38"/>
      <c r="H326" s="28"/>
      <c r="I326" s="28"/>
    </row>
    <row r="327" spans="1:9">
      <c r="A327" s="35"/>
      <c r="B327" s="36"/>
      <c r="C327" s="35"/>
      <c r="D327" s="37"/>
      <c r="E327" s="34"/>
      <c r="F327" s="38" t="s">
        <v>396</v>
      </c>
      <c r="G327" s="38">
        <f>SUM(F303:F326)</f>
        <v>0</v>
      </c>
      <c r="H327" s="28"/>
      <c r="I327" s="28"/>
    </row>
    <row r="328" spans="1:9">
      <c r="A328" s="35"/>
      <c r="B328" s="36"/>
      <c r="C328" s="35"/>
      <c r="D328" s="37"/>
      <c r="E328" s="34"/>
      <c r="F328" s="38"/>
      <c r="G328" s="38"/>
      <c r="H328" s="28"/>
      <c r="I328" s="28"/>
    </row>
    <row r="329" spans="1:9">
      <c r="A329" s="69" t="s">
        <v>594</v>
      </c>
      <c r="B329" s="70" t="s">
        <v>595</v>
      </c>
      <c r="C329" s="58"/>
      <c r="D329" s="58"/>
      <c r="E329" s="58"/>
      <c r="F329" s="58"/>
      <c r="G329" s="58"/>
      <c r="H329" s="28"/>
      <c r="I329" s="28"/>
    </row>
    <row r="330" spans="1:9">
      <c r="A330" s="57"/>
      <c r="B330" s="36"/>
      <c r="C330" s="35"/>
      <c r="D330" s="37"/>
      <c r="E330" s="34"/>
      <c r="F330" s="38"/>
      <c r="G330" s="28"/>
      <c r="H330" s="28"/>
      <c r="I330" s="28"/>
    </row>
    <row r="331" spans="1:9" ht="25.5">
      <c r="A331" s="67" t="s">
        <v>596</v>
      </c>
      <c r="B331" s="36" t="s">
        <v>597</v>
      </c>
      <c r="C331" s="35">
        <v>80</v>
      </c>
      <c r="D331" s="37" t="s">
        <v>9</v>
      </c>
      <c r="E331" s="34"/>
      <c r="F331" s="34"/>
      <c r="G331" s="28"/>
      <c r="H331" s="28"/>
      <c r="I331" s="28"/>
    </row>
    <row r="332" spans="1:9" ht="25.5">
      <c r="A332" s="67" t="s">
        <v>598</v>
      </c>
      <c r="B332" s="36" t="s">
        <v>619</v>
      </c>
      <c r="C332" s="35">
        <v>1</v>
      </c>
      <c r="D332" s="37" t="s">
        <v>9</v>
      </c>
      <c r="E332" s="34"/>
      <c r="F332" s="34"/>
      <c r="G332" s="28"/>
      <c r="H332" s="28"/>
      <c r="I332" s="28"/>
    </row>
    <row r="333" spans="1:9" ht="25.5">
      <c r="A333" s="67" t="s">
        <v>599</v>
      </c>
      <c r="B333" s="36" t="s">
        <v>602</v>
      </c>
      <c r="C333" s="35">
        <v>3</v>
      </c>
      <c r="D333" s="37" t="s">
        <v>9</v>
      </c>
      <c r="E333" s="34"/>
      <c r="F333" s="34"/>
      <c r="G333" s="28"/>
      <c r="H333" s="68"/>
      <c r="I333" s="28"/>
    </row>
    <row r="334" spans="1:9" ht="25.5">
      <c r="A334" s="67" t="s">
        <v>600</v>
      </c>
      <c r="B334" s="36" t="s">
        <v>603</v>
      </c>
      <c r="C334" s="35">
        <v>2</v>
      </c>
      <c r="D334" s="37" t="s">
        <v>9</v>
      </c>
      <c r="E334" s="34"/>
      <c r="F334" s="34"/>
      <c r="G334" s="28"/>
      <c r="H334" s="28"/>
      <c r="I334" s="28"/>
    </row>
    <row r="335" spans="1:9" ht="25.5">
      <c r="A335" s="67" t="s">
        <v>601</v>
      </c>
      <c r="B335" s="36" t="s">
        <v>655</v>
      </c>
      <c r="C335" s="35">
        <v>1</v>
      </c>
      <c r="D335" s="37" t="s">
        <v>9</v>
      </c>
      <c r="E335" s="34"/>
      <c r="F335" s="34"/>
      <c r="G335" s="28"/>
      <c r="H335" s="28"/>
      <c r="I335" s="28"/>
    </row>
    <row r="336" spans="1:9">
      <c r="A336" s="67"/>
      <c r="B336" s="36"/>
      <c r="C336" s="35"/>
      <c r="D336" s="37"/>
      <c r="E336" s="34"/>
      <c r="F336" s="38" t="s">
        <v>396</v>
      </c>
      <c r="G336" s="38">
        <f>SUM(F331:F335)</f>
        <v>0</v>
      </c>
      <c r="H336" s="28"/>
      <c r="I336" s="28"/>
    </row>
    <row r="337" spans="1:9" ht="15.75">
      <c r="A337" s="8"/>
      <c r="B337" s="1"/>
      <c r="C337" s="2"/>
      <c r="D337" s="3"/>
      <c r="E337" s="2"/>
      <c r="F337" s="34"/>
      <c r="G337" s="21"/>
      <c r="H337" s="28"/>
      <c r="I337" s="28"/>
    </row>
    <row r="338" spans="1:9" ht="15.75">
      <c r="A338" s="69" t="s">
        <v>156</v>
      </c>
      <c r="B338" s="70" t="s">
        <v>157</v>
      </c>
      <c r="C338" s="78"/>
      <c r="D338" s="79"/>
      <c r="E338" s="78"/>
      <c r="F338" s="85"/>
      <c r="G338" s="80"/>
    </row>
    <row r="339" spans="1:9" ht="29.25">
      <c r="A339" s="8" t="s">
        <v>158</v>
      </c>
      <c r="B339" s="10" t="s">
        <v>606</v>
      </c>
      <c r="C339" s="2">
        <v>1</v>
      </c>
      <c r="D339" s="3" t="s">
        <v>9</v>
      </c>
      <c r="E339" s="2"/>
      <c r="F339" s="2"/>
      <c r="G339" s="20"/>
    </row>
    <row r="340" spans="1:9" ht="15.75">
      <c r="A340" s="8" t="s">
        <v>159</v>
      </c>
      <c r="B340" s="1" t="s">
        <v>313</v>
      </c>
      <c r="C340" s="2">
        <v>1</v>
      </c>
      <c r="D340" s="3" t="s">
        <v>9</v>
      </c>
      <c r="E340" s="2"/>
      <c r="F340" s="2"/>
      <c r="G340" s="20"/>
    </row>
    <row r="341" spans="1:9" ht="15.75">
      <c r="A341" s="8" t="s">
        <v>160</v>
      </c>
      <c r="B341" s="1" t="s">
        <v>314</v>
      </c>
      <c r="C341" s="2">
        <v>1</v>
      </c>
      <c r="D341" s="3" t="s">
        <v>9</v>
      </c>
      <c r="E341" s="2"/>
      <c r="F341" s="2"/>
      <c r="G341" s="20"/>
    </row>
    <row r="342" spans="1:9" ht="15.75">
      <c r="A342" s="8" t="s">
        <v>161</v>
      </c>
      <c r="B342" s="1" t="s">
        <v>315</v>
      </c>
      <c r="C342" s="2">
        <v>1</v>
      </c>
      <c r="D342" s="3" t="s">
        <v>9</v>
      </c>
      <c r="E342" s="2"/>
      <c r="F342" s="2"/>
      <c r="G342" s="20"/>
    </row>
    <row r="343" spans="1:9" ht="15.75">
      <c r="A343" s="8" t="s">
        <v>162</v>
      </c>
      <c r="B343" s="1" t="s">
        <v>316</v>
      </c>
      <c r="C343" s="2">
        <v>1</v>
      </c>
      <c r="D343" s="3" t="s">
        <v>9</v>
      </c>
      <c r="E343" s="2"/>
      <c r="F343" s="2"/>
      <c r="G343" s="20"/>
    </row>
    <row r="344" spans="1:9" ht="15.75">
      <c r="A344" s="8" t="s">
        <v>163</v>
      </c>
      <c r="B344" s="1" t="s">
        <v>312</v>
      </c>
      <c r="C344" s="2">
        <v>1</v>
      </c>
      <c r="D344" s="3" t="s">
        <v>9</v>
      </c>
      <c r="E344" s="2"/>
      <c r="F344" s="2"/>
      <c r="G344" s="20"/>
    </row>
    <row r="345" spans="1:9" ht="15.75">
      <c r="A345" s="8" t="s">
        <v>164</v>
      </c>
      <c r="B345" s="1" t="s">
        <v>317</v>
      </c>
      <c r="C345" s="2">
        <v>1</v>
      </c>
      <c r="D345" s="3" t="s">
        <v>9</v>
      </c>
      <c r="E345" s="2"/>
      <c r="F345" s="2"/>
      <c r="G345" s="20"/>
    </row>
    <row r="346" spans="1:9" ht="15.75">
      <c r="A346" s="8" t="s">
        <v>165</v>
      </c>
      <c r="B346" s="1" t="s">
        <v>311</v>
      </c>
      <c r="C346" s="2">
        <v>1</v>
      </c>
      <c r="D346" s="3" t="s">
        <v>9</v>
      </c>
      <c r="E346" s="2"/>
      <c r="F346" s="2"/>
      <c r="G346" s="20"/>
    </row>
    <row r="347" spans="1:9" ht="15.75">
      <c r="A347" s="8" t="s">
        <v>166</v>
      </c>
      <c r="B347" s="1" t="s">
        <v>310</v>
      </c>
      <c r="C347" s="2">
        <v>1</v>
      </c>
      <c r="D347" s="3" t="s">
        <v>9</v>
      </c>
      <c r="E347" s="2"/>
      <c r="F347" s="2"/>
      <c r="G347" s="20"/>
    </row>
    <row r="348" spans="1:9" ht="15.75">
      <c r="A348" s="8" t="s">
        <v>167</v>
      </c>
      <c r="B348" s="1" t="s">
        <v>309</v>
      </c>
      <c r="C348" s="2">
        <v>1</v>
      </c>
      <c r="D348" s="3" t="s">
        <v>9</v>
      </c>
      <c r="E348" s="2"/>
      <c r="F348" s="2"/>
      <c r="G348" s="20"/>
    </row>
    <row r="349" spans="1:9" ht="15.75">
      <c r="A349" s="8" t="s">
        <v>168</v>
      </c>
      <c r="B349" s="1" t="s">
        <v>308</v>
      </c>
      <c r="C349" s="2">
        <v>1</v>
      </c>
      <c r="D349" s="3" t="s">
        <v>9</v>
      </c>
      <c r="E349" s="2"/>
      <c r="F349" s="2"/>
      <c r="G349" s="20"/>
    </row>
    <row r="350" spans="1:9" ht="15.75">
      <c r="A350" s="8" t="s">
        <v>169</v>
      </c>
      <c r="B350" s="1" t="s">
        <v>307</v>
      </c>
      <c r="C350" s="2">
        <v>1</v>
      </c>
      <c r="D350" s="3" t="s">
        <v>9</v>
      </c>
      <c r="E350" s="2"/>
      <c r="F350" s="2"/>
      <c r="G350" s="20"/>
    </row>
    <row r="351" spans="1:9" ht="15.75">
      <c r="A351" s="8" t="s">
        <v>170</v>
      </c>
      <c r="B351" s="1" t="s">
        <v>194</v>
      </c>
      <c r="C351" s="2">
        <v>1</v>
      </c>
      <c r="D351" s="3" t="s">
        <v>9</v>
      </c>
      <c r="E351" s="2"/>
      <c r="F351" s="2"/>
      <c r="G351" s="20"/>
    </row>
    <row r="352" spans="1:9" ht="15.75">
      <c r="A352" s="8" t="s">
        <v>171</v>
      </c>
      <c r="B352" s="1" t="s">
        <v>198</v>
      </c>
      <c r="C352" s="2">
        <v>1</v>
      </c>
      <c r="D352" s="3" t="s">
        <v>9</v>
      </c>
      <c r="E352" s="2"/>
      <c r="F352" s="2"/>
      <c r="G352" s="20"/>
    </row>
    <row r="353" spans="1:7" ht="15.75">
      <c r="A353" s="8" t="s">
        <v>172</v>
      </c>
      <c r="B353" s="1" t="s">
        <v>199</v>
      </c>
      <c r="C353" s="2">
        <v>1</v>
      </c>
      <c r="D353" s="3" t="s">
        <v>9</v>
      </c>
      <c r="E353" s="2"/>
      <c r="F353" s="2"/>
      <c r="G353" s="20"/>
    </row>
    <row r="354" spans="1:7">
      <c r="A354" s="8" t="s">
        <v>173</v>
      </c>
      <c r="B354" s="1" t="s">
        <v>200</v>
      </c>
      <c r="C354" s="2">
        <v>1</v>
      </c>
      <c r="D354" s="3" t="s">
        <v>9</v>
      </c>
      <c r="E354" s="2"/>
      <c r="F354" s="2"/>
    </row>
    <row r="355" spans="1:7" ht="29.25">
      <c r="A355" s="8" t="s">
        <v>318</v>
      </c>
      <c r="B355" s="10" t="s">
        <v>605</v>
      </c>
      <c r="C355" s="2">
        <v>1</v>
      </c>
      <c r="D355" s="3" t="s">
        <v>9</v>
      </c>
      <c r="E355" s="2"/>
      <c r="F355" s="2"/>
    </row>
    <row r="356" spans="1:7" ht="15.75">
      <c r="A356" s="8"/>
      <c r="B356" s="10"/>
      <c r="C356" s="2"/>
      <c r="D356" s="3"/>
      <c r="E356" s="2"/>
      <c r="F356" s="38" t="s">
        <v>396</v>
      </c>
      <c r="G356" s="22">
        <f>SUM(F339:F355)</f>
        <v>0</v>
      </c>
    </row>
    <row r="357" spans="1:7" ht="15.75">
      <c r="A357" s="8"/>
      <c r="B357" s="1"/>
      <c r="C357" s="1"/>
      <c r="D357" s="1"/>
      <c r="E357" s="2"/>
      <c r="F357" s="2"/>
      <c r="G357" s="20"/>
    </row>
    <row r="358" spans="1:7" ht="15.75">
      <c r="A358" s="69" t="s">
        <v>620</v>
      </c>
      <c r="B358" s="70" t="s">
        <v>180</v>
      </c>
      <c r="C358" s="78"/>
      <c r="D358" s="79"/>
      <c r="E358" s="78"/>
      <c r="F358" s="78"/>
      <c r="G358" s="80"/>
    </row>
    <row r="359" spans="1:7" ht="15.75">
      <c r="A359" s="8"/>
      <c r="B359" s="1"/>
      <c r="C359" s="2"/>
      <c r="D359" s="3"/>
      <c r="E359" s="2"/>
      <c r="F359" s="2"/>
      <c r="G359" s="20"/>
    </row>
    <row r="360" spans="1:7" ht="15.75">
      <c r="A360" s="8" t="s">
        <v>621</v>
      </c>
      <c r="B360" s="1" t="s">
        <v>201</v>
      </c>
      <c r="C360" s="2">
        <v>1</v>
      </c>
      <c r="D360" s="3" t="s">
        <v>9</v>
      </c>
      <c r="E360" s="2"/>
      <c r="F360" s="2"/>
      <c r="G360" s="20"/>
    </row>
    <row r="361" spans="1:7" ht="15.75">
      <c r="A361" s="8" t="s">
        <v>622</v>
      </c>
      <c r="B361" s="1" t="s">
        <v>202</v>
      </c>
      <c r="C361" s="2">
        <v>1</v>
      </c>
      <c r="D361" s="3" t="s">
        <v>9</v>
      </c>
      <c r="E361" s="2"/>
      <c r="F361" s="2"/>
      <c r="G361" s="20"/>
    </row>
    <row r="362" spans="1:7" ht="15.75">
      <c r="A362" s="8" t="s">
        <v>623</v>
      </c>
      <c r="B362" s="1" t="s">
        <v>262</v>
      </c>
      <c r="C362" s="2">
        <f>1.2*1.022*10.76</f>
        <v>13.196064</v>
      </c>
      <c r="D362" s="3" t="s">
        <v>195</v>
      </c>
      <c r="E362" s="2"/>
      <c r="F362" s="2"/>
      <c r="G362" s="20"/>
    </row>
    <row r="363" spans="1:7" ht="15.75">
      <c r="A363" s="8" t="s">
        <v>624</v>
      </c>
      <c r="B363" s="1" t="s">
        <v>264</v>
      </c>
      <c r="C363" s="2">
        <f>1.2*1.022*10.76</f>
        <v>13.196064</v>
      </c>
      <c r="D363" s="3" t="s">
        <v>195</v>
      </c>
      <c r="E363" s="2"/>
      <c r="F363" s="2"/>
      <c r="G363" s="20"/>
    </row>
    <row r="364" spans="1:7">
      <c r="A364" s="8" t="s">
        <v>625</v>
      </c>
      <c r="B364" s="1" t="s">
        <v>265</v>
      </c>
      <c r="C364" s="2">
        <v>13.2</v>
      </c>
      <c r="D364" s="3" t="s">
        <v>195</v>
      </c>
      <c r="E364" s="2"/>
      <c r="F364" s="2"/>
    </row>
    <row r="365" spans="1:7" ht="15.75">
      <c r="A365" s="8"/>
      <c r="B365" s="1"/>
      <c r="C365" s="2"/>
      <c r="D365" s="3"/>
      <c r="E365" s="2"/>
      <c r="F365" s="38" t="s">
        <v>396</v>
      </c>
      <c r="G365" s="22">
        <f>SUM(F360:F364)</f>
        <v>0</v>
      </c>
    </row>
    <row r="366" spans="1:7" ht="15.75">
      <c r="A366" s="8"/>
      <c r="B366" s="1"/>
      <c r="C366" s="2"/>
      <c r="D366" s="3"/>
      <c r="E366" s="2"/>
      <c r="F366" s="2"/>
      <c r="G366" s="20"/>
    </row>
    <row r="367" spans="1:7" ht="15.75">
      <c r="A367" s="69" t="s">
        <v>626</v>
      </c>
      <c r="B367" s="70" t="s">
        <v>196</v>
      </c>
      <c r="C367" s="78"/>
      <c r="D367" s="79"/>
      <c r="E367" s="78"/>
      <c r="F367" s="78"/>
      <c r="G367" s="80"/>
    </row>
    <row r="368" spans="1:7" ht="15.75">
      <c r="A368" s="8"/>
      <c r="B368" s="1"/>
      <c r="C368" s="2"/>
      <c r="D368" s="3"/>
      <c r="E368" s="2"/>
      <c r="F368" s="2"/>
      <c r="G368" s="20"/>
    </row>
    <row r="369" spans="1:7" ht="15.75">
      <c r="A369" s="8" t="s">
        <v>627</v>
      </c>
      <c r="B369" s="1" t="s">
        <v>197</v>
      </c>
      <c r="C369" s="2">
        <v>10</v>
      </c>
      <c r="D369" s="3" t="s">
        <v>195</v>
      </c>
      <c r="E369" s="2"/>
      <c r="F369" s="2"/>
      <c r="G369" s="20"/>
    </row>
    <row r="370" spans="1:7" ht="15.75">
      <c r="A370" s="8" t="s">
        <v>628</v>
      </c>
      <c r="B370" s="1" t="s">
        <v>266</v>
      </c>
      <c r="C370" s="2">
        <f>1.56*1.7*10.76</f>
        <v>28.535520000000002</v>
      </c>
      <c r="D370" s="3" t="s">
        <v>195</v>
      </c>
      <c r="E370" s="2"/>
      <c r="F370" s="2"/>
      <c r="G370" s="20"/>
    </row>
    <row r="371" spans="1:7" ht="29.25">
      <c r="A371" s="8" t="s">
        <v>629</v>
      </c>
      <c r="B371" s="10" t="s">
        <v>297</v>
      </c>
      <c r="C371" s="2">
        <f>6.4*2*10.76</f>
        <v>137.72800000000001</v>
      </c>
      <c r="D371" s="3" t="s">
        <v>195</v>
      </c>
      <c r="E371" s="2"/>
      <c r="F371" s="2"/>
      <c r="G371" s="20"/>
    </row>
    <row r="372" spans="1:7" ht="15.75">
      <c r="A372" s="8" t="s">
        <v>630</v>
      </c>
      <c r="B372" s="1" t="s">
        <v>299</v>
      </c>
      <c r="C372" s="2">
        <f>1.63*2.23*10.76</f>
        <v>39.111523999999996</v>
      </c>
      <c r="D372" s="3" t="s">
        <v>195</v>
      </c>
      <c r="E372" s="2"/>
      <c r="F372" s="2"/>
      <c r="G372" s="20"/>
    </row>
    <row r="373" spans="1:7" ht="15.75">
      <c r="A373" s="8" t="s">
        <v>631</v>
      </c>
      <c r="B373" s="1" t="s">
        <v>300</v>
      </c>
      <c r="C373" s="11">
        <f>2.22*4.28*10.76</f>
        <v>102.23721600000002</v>
      </c>
      <c r="D373" s="3" t="s">
        <v>195</v>
      </c>
      <c r="E373" s="2"/>
      <c r="F373" s="2"/>
      <c r="G373" s="20"/>
    </row>
    <row r="374" spans="1:7">
      <c r="A374" s="8" t="s">
        <v>632</v>
      </c>
      <c r="B374" s="1" t="s">
        <v>301</v>
      </c>
      <c r="C374" s="2">
        <f>3*13.2</f>
        <v>39.599999999999994</v>
      </c>
      <c r="D374" s="3" t="s">
        <v>195</v>
      </c>
      <c r="E374" s="2"/>
      <c r="F374" s="2"/>
    </row>
    <row r="375" spans="1:7" ht="15.75">
      <c r="A375" s="8"/>
      <c r="B375" s="1"/>
      <c r="C375" s="2"/>
      <c r="D375" s="3"/>
      <c r="E375" s="2"/>
      <c r="F375" s="38" t="s">
        <v>396</v>
      </c>
      <c r="G375" s="22">
        <f>SUM(F369:F374)</f>
        <v>0</v>
      </c>
    </row>
    <row r="376" spans="1:7" ht="15.75">
      <c r="A376" s="8"/>
      <c r="B376" s="1"/>
      <c r="C376" s="2"/>
      <c r="D376" s="3"/>
      <c r="E376" s="2"/>
      <c r="F376" s="2"/>
      <c r="G376" s="20"/>
    </row>
    <row r="377" spans="1:7" ht="15.75">
      <c r="A377" s="69" t="s">
        <v>633</v>
      </c>
      <c r="B377" s="70" t="s">
        <v>203</v>
      </c>
      <c r="C377" s="78"/>
      <c r="D377" s="79"/>
      <c r="E377" s="78"/>
      <c r="F377" s="78"/>
      <c r="G377" s="80"/>
    </row>
    <row r="378" spans="1:7" ht="15.75">
      <c r="A378" s="8"/>
      <c r="B378" s="1"/>
      <c r="C378" s="2"/>
      <c r="D378" s="3"/>
      <c r="E378" s="2"/>
      <c r="F378" s="2"/>
      <c r="G378" s="20"/>
    </row>
    <row r="379" spans="1:7" ht="15.75">
      <c r="A379" s="8" t="s">
        <v>634</v>
      </c>
      <c r="B379" s="10" t="s">
        <v>267</v>
      </c>
      <c r="C379" s="11">
        <f>0.05*400+50*1.2*2.1+2*4.68-(2*2.1+2*1*2.1)+(5.13*2-1.2*2.1-0.8*2.1)+9.51*4.68-(0.8*2.1*2+1*2.1)+11*2.8-0.8*2.1+12*2.8-0.8*2.1+7.25*2.6+11.75*1+6.6*1.2+6*3-2*1.2*1.022-1.17*2.1-2*1*2.1+35.85*2.85-1.2*2.1+4.9*4.68+3.73*2.2</f>
        <v>431.30750000000006</v>
      </c>
      <c r="D379" s="3" t="s">
        <v>12</v>
      </c>
      <c r="E379" s="2"/>
      <c r="F379" s="2"/>
      <c r="G379" s="20"/>
    </row>
    <row r="380" spans="1:7" ht="15.75">
      <c r="A380" s="8" t="s">
        <v>635</v>
      </c>
      <c r="B380" s="1" t="s">
        <v>268</v>
      </c>
      <c r="C380" s="11">
        <v>636.17999999999995</v>
      </c>
      <c r="D380" s="3" t="s">
        <v>12</v>
      </c>
      <c r="E380" s="2"/>
      <c r="F380" s="2"/>
      <c r="G380" s="20"/>
    </row>
    <row r="381" spans="1:7" ht="15.75">
      <c r="A381" s="8" t="s">
        <v>636</v>
      </c>
      <c r="B381" s="1" t="s">
        <v>204</v>
      </c>
      <c r="C381" s="2">
        <f>2*C77</f>
        <v>393.95399999999995</v>
      </c>
      <c r="D381" s="3" t="s">
        <v>12</v>
      </c>
      <c r="E381" s="2"/>
      <c r="F381" s="2"/>
      <c r="G381" s="20"/>
    </row>
    <row r="382" spans="1:7" ht="15.75">
      <c r="A382" s="8" t="s">
        <v>637</v>
      </c>
      <c r="B382" s="1" t="s">
        <v>205</v>
      </c>
      <c r="C382" s="11">
        <v>47.8</v>
      </c>
      <c r="D382" s="3" t="s">
        <v>12</v>
      </c>
      <c r="E382" s="2"/>
      <c r="F382" s="2"/>
      <c r="G382" s="20"/>
    </row>
    <row r="383" spans="1:7" ht="15.75">
      <c r="A383" s="8" t="s">
        <v>638</v>
      </c>
      <c r="B383" s="1" t="s">
        <v>207</v>
      </c>
      <c r="C383" s="11">
        <f>245+62+57+27+2.6</f>
        <v>393.6</v>
      </c>
      <c r="D383" s="3" t="s">
        <v>12</v>
      </c>
      <c r="E383" s="2"/>
      <c r="F383" s="2"/>
      <c r="G383" s="20"/>
    </row>
    <row r="384" spans="1:7">
      <c r="A384" s="8" t="s">
        <v>639</v>
      </c>
      <c r="B384" s="1" t="s">
        <v>206</v>
      </c>
      <c r="C384" s="11">
        <f>33.73+13.89+4</f>
        <v>51.62</v>
      </c>
      <c r="D384" s="3" t="s">
        <v>12</v>
      </c>
      <c r="E384" s="2"/>
      <c r="F384" s="2"/>
    </row>
    <row r="385" spans="1:7" ht="15.75">
      <c r="A385" s="8"/>
      <c r="B385" s="1"/>
      <c r="C385" s="11"/>
      <c r="D385" s="3"/>
      <c r="E385" s="2"/>
      <c r="F385" s="38" t="s">
        <v>396</v>
      </c>
      <c r="G385" s="22">
        <f>SUM(F379:F384)</f>
        <v>0</v>
      </c>
    </row>
    <row r="386" spans="1:7" ht="15.75">
      <c r="A386" s="8"/>
      <c r="B386" s="1"/>
      <c r="C386" s="2"/>
      <c r="D386" s="3"/>
      <c r="E386" s="2"/>
      <c r="F386" s="2"/>
      <c r="G386" s="20"/>
    </row>
    <row r="387" spans="1:7" ht="15.75">
      <c r="A387" s="69" t="s">
        <v>640</v>
      </c>
      <c r="B387" s="70" t="s">
        <v>208</v>
      </c>
      <c r="C387" s="78"/>
      <c r="D387" s="79"/>
      <c r="E387" s="78"/>
      <c r="F387" s="78"/>
      <c r="G387" s="80"/>
    </row>
    <row r="388" spans="1:7" ht="15.75">
      <c r="A388" s="8"/>
      <c r="B388" s="1"/>
      <c r="C388" s="2"/>
      <c r="D388" s="3"/>
      <c r="E388" s="2"/>
      <c r="F388" s="2"/>
      <c r="G388" s="20"/>
    </row>
    <row r="389" spans="1:7" ht="15.75">
      <c r="A389" s="8" t="s">
        <v>641</v>
      </c>
      <c r="B389" s="1" t="s">
        <v>209</v>
      </c>
      <c r="C389" s="2">
        <v>20</v>
      </c>
      <c r="D389" s="3" t="s">
        <v>9</v>
      </c>
      <c r="E389" s="2"/>
      <c r="F389" s="2"/>
      <c r="G389" s="20"/>
    </row>
    <row r="390" spans="1:7">
      <c r="A390" s="8" t="s">
        <v>642</v>
      </c>
      <c r="B390" s="1" t="s">
        <v>210</v>
      </c>
      <c r="C390" s="2">
        <v>35</v>
      </c>
      <c r="D390" s="3" t="s">
        <v>9</v>
      </c>
      <c r="E390" s="2"/>
      <c r="F390" s="2"/>
    </row>
    <row r="391" spans="1:7" ht="15.75">
      <c r="A391" s="8"/>
      <c r="B391" s="1"/>
      <c r="C391" s="2"/>
      <c r="D391" s="3"/>
      <c r="E391" s="2"/>
      <c r="F391" s="38" t="s">
        <v>396</v>
      </c>
      <c r="G391" s="22">
        <f>SUM(F389:F390)</f>
        <v>0</v>
      </c>
    </row>
    <row r="392" spans="1:7" ht="15.75">
      <c r="A392" s="8"/>
      <c r="B392" s="1"/>
      <c r="C392" s="2"/>
      <c r="D392" s="3"/>
      <c r="E392" s="2"/>
      <c r="F392" s="2"/>
      <c r="G392" s="20"/>
    </row>
    <row r="393" spans="1:7" ht="15.75">
      <c r="A393" s="69" t="s">
        <v>643</v>
      </c>
      <c r="B393" s="70" t="s">
        <v>211</v>
      </c>
      <c r="C393" s="78"/>
      <c r="D393" s="79"/>
      <c r="E393" s="78"/>
      <c r="F393" s="78"/>
      <c r="G393" s="80"/>
    </row>
    <row r="394" spans="1:7" ht="15.75">
      <c r="A394" s="8"/>
      <c r="B394" s="1"/>
      <c r="C394" s="2"/>
      <c r="D394" s="3"/>
      <c r="E394" s="2"/>
      <c r="F394" s="2"/>
      <c r="G394" s="20"/>
    </row>
    <row r="395" spans="1:7">
      <c r="A395" s="8" t="s">
        <v>644</v>
      </c>
      <c r="B395" s="1" t="s">
        <v>212</v>
      </c>
      <c r="C395" s="2">
        <v>15</v>
      </c>
      <c r="D395" s="3" t="s">
        <v>9</v>
      </c>
      <c r="E395" s="2"/>
      <c r="F395" s="2"/>
    </row>
    <row r="396" spans="1:7" ht="15.75">
      <c r="A396" s="8"/>
      <c r="B396" s="1"/>
      <c r="C396" s="2"/>
      <c r="D396" s="3"/>
      <c r="E396" s="2"/>
      <c r="F396" s="38" t="s">
        <v>396</v>
      </c>
      <c r="G396" s="22">
        <f>+F395</f>
        <v>0</v>
      </c>
    </row>
    <row r="397" spans="1:7" ht="15.75">
      <c r="A397" s="8"/>
      <c r="B397" s="1"/>
      <c r="C397" s="2"/>
      <c r="D397" s="3"/>
      <c r="E397" s="2"/>
      <c r="F397" s="2"/>
      <c r="G397" s="20"/>
    </row>
    <row r="398" spans="1:7" ht="15.75">
      <c r="A398" s="69" t="s">
        <v>645</v>
      </c>
      <c r="B398" s="70" t="s">
        <v>618</v>
      </c>
      <c r="C398" s="78"/>
      <c r="D398" s="79"/>
      <c r="E398" s="78"/>
      <c r="F398" s="78"/>
      <c r="G398" s="80"/>
    </row>
    <row r="399" spans="1:7" ht="15.75">
      <c r="A399" s="8"/>
      <c r="B399" s="1"/>
      <c r="C399" s="2"/>
      <c r="D399" s="3"/>
      <c r="E399" s="2"/>
      <c r="F399" s="2"/>
      <c r="G399" s="20"/>
    </row>
    <row r="400" spans="1:7" ht="29.25">
      <c r="A400" s="8" t="s">
        <v>646</v>
      </c>
      <c r="B400" s="10" t="s">
        <v>652</v>
      </c>
      <c r="C400" s="2">
        <v>2</v>
      </c>
      <c r="D400" s="3" t="s">
        <v>9</v>
      </c>
      <c r="E400" s="2"/>
      <c r="F400" s="2"/>
      <c r="G400" s="20"/>
    </row>
    <row r="401" spans="1:7" ht="29.25">
      <c r="A401" s="8" t="s">
        <v>647</v>
      </c>
      <c r="B401" s="10" t="s">
        <v>653</v>
      </c>
      <c r="C401" s="2">
        <v>1</v>
      </c>
      <c r="D401" s="3" t="s">
        <v>9</v>
      </c>
      <c r="E401" s="2"/>
      <c r="F401" s="2"/>
      <c r="G401" s="20"/>
    </row>
    <row r="402" spans="1:7" ht="29.25">
      <c r="A402" s="8" t="s">
        <v>648</v>
      </c>
      <c r="B402" s="10" t="s">
        <v>654</v>
      </c>
      <c r="C402" s="2">
        <v>1</v>
      </c>
      <c r="D402" s="3" t="s">
        <v>9</v>
      </c>
      <c r="E402" s="2"/>
      <c r="F402" s="2"/>
    </row>
    <row r="403" spans="1:7" ht="15.75">
      <c r="A403" s="8"/>
      <c r="B403" s="10"/>
      <c r="C403" s="2"/>
      <c r="D403" s="3"/>
      <c r="E403" s="2"/>
      <c r="F403" s="38" t="s">
        <v>396</v>
      </c>
      <c r="G403" s="22">
        <f>SUM(F400:F402)</f>
        <v>0</v>
      </c>
    </row>
    <row r="405" spans="1:7" ht="15.75">
      <c r="A405" s="69" t="s">
        <v>179</v>
      </c>
      <c r="B405" s="70" t="s">
        <v>213</v>
      </c>
      <c r="C405" s="78"/>
      <c r="D405" s="79"/>
      <c r="E405" s="78"/>
      <c r="F405" s="78"/>
      <c r="G405" s="80"/>
    </row>
    <row r="406" spans="1:7" ht="15.75">
      <c r="A406" s="8"/>
      <c r="B406" s="1"/>
      <c r="C406" s="2"/>
      <c r="D406" s="3"/>
      <c r="E406" s="2"/>
      <c r="F406" s="2"/>
      <c r="G406" s="20"/>
    </row>
    <row r="407" spans="1:7" ht="15.75">
      <c r="A407" s="8" t="s">
        <v>181</v>
      </c>
      <c r="B407" s="1" t="s">
        <v>272</v>
      </c>
      <c r="C407" s="2">
        <v>2</v>
      </c>
      <c r="D407" s="3" t="s">
        <v>9</v>
      </c>
      <c r="E407" s="2"/>
      <c r="F407" s="2"/>
      <c r="G407" s="20"/>
    </row>
    <row r="408" spans="1:7" ht="15.75">
      <c r="A408" s="8" t="s">
        <v>184</v>
      </c>
      <c r="B408" s="1" t="s">
        <v>273</v>
      </c>
      <c r="C408" s="2">
        <v>3</v>
      </c>
      <c r="D408" s="3" t="s">
        <v>274</v>
      </c>
      <c r="E408" s="2"/>
      <c r="F408" s="2"/>
      <c r="G408" s="20"/>
    </row>
    <row r="409" spans="1:7" ht="15.75">
      <c r="A409" s="8" t="s">
        <v>185</v>
      </c>
      <c r="B409" s="1" t="s">
        <v>275</v>
      </c>
      <c r="C409" s="2">
        <v>1</v>
      </c>
      <c r="D409" s="3" t="s">
        <v>11</v>
      </c>
      <c r="E409" s="2"/>
      <c r="F409" s="2"/>
      <c r="G409" s="20"/>
    </row>
    <row r="410" spans="1:7">
      <c r="A410" s="8" t="s">
        <v>193</v>
      </c>
      <c r="B410" s="1" t="s">
        <v>276</v>
      </c>
      <c r="C410" s="2">
        <v>1</v>
      </c>
      <c r="D410" s="3" t="s">
        <v>11</v>
      </c>
      <c r="E410" s="2"/>
      <c r="F410" s="2"/>
    </row>
    <row r="411" spans="1:7">
      <c r="A411" s="8" t="s">
        <v>263</v>
      </c>
      <c r="B411" s="1" t="s">
        <v>285</v>
      </c>
      <c r="C411" s="2">
        <v>1</v>
      </c>
      <c r="D411" s="3" t="s">
        <v>11</v>
      </c>
      <c r="E411" s="2"/>
      <c r="F411" s="2"/>
    </row>
    <row r="412" spans="1:7">
      <c r="A412" s="8" t="s">
        <v>649</v>
      </c>
      <c r="B412" s="1" t="s">
        <v>616</v>
      </c>
      <c r="C412" s="2">
        <f>1.6*3*0.15</f>
        <v>0.72000000000000008</v>
      </c>
      <c r="D412" s="3" t="s">
        <v>5</v>
      </c>
      <c r="E412" s="2"/>
      <c r="F412" s="2"/>
    </row>
    <row r="413" spans="1:7" ht="15.75">
      <c r="A413" s="8"/>
      <c r="B413" s="1"/>
      <c r="C413" s="2"/>
      <c r="D413" s="3"/>
      <c r="E413" s="2"/>
      <c r="F413" s="38" t="s">
        <v>396</v>
      </c>
      <c r="G413" s="22">
        <f>SUM(F407:F412)</f>
        <v>0</v>
      </c>
    </row>
    <row r="414" spans="1:7" ht="15.75">
      <c r="A414" s="8"/>
      <c r="B414" s="1"/>
      <c r="C414" s="2"/>
      <c r="D414" s="3"/>
      <c r="E414" s="2"/>
      <c r="F414" s="2"/>
      <c r="G414" s="22"/>
    </row>
    <row r="415" spans="1:7" ht="15.75">
      <c r="A415" s="8"/>
      <c r="B415" s="4" t="s">
        <v>223</v>
      </c>
      <c r="C415" s="22"/>
      <c r="D415" s="6"/>
      <c r="E415" s="22"/>
      <c r="F415" s="22"/>
      <c r="G415" s="22">
        <f>SUM(G24:G413)</f>
        <v>0</v>
      </c>
    </row>
    <row r="416" spans="1:7" ht="15.75">
      <c r="A416" s="8"/>
      <c r="B416" s="1"/>
      <c r="C416" s="2"/>
      <c r="D416" s="3"/>
      <c r="E416" s="2"/>
      <c r="F416" s="2"/>
      <c r="G416" s="20"/>
    </row>
    <row r="417" spans="1:8" ht="15.75">
      <c r="A417" s="8"/>
      <c r="B417" s="4" t="s">
        <v>278</v>
      </c>
      <c r="C417" s="2"/>
      <c r="D417" s="3"/>
      <c r="E417" s="2"/>
      <c r="F417" s="2"/>
      <c r="G417" s="20"/>
    </row>
    <row r="418" spans="1:8" ht="15.75">
      <c r="A418" s="8"/>
      <c r="B418" s="1"/>
      <c r="C418" s="2"/>
      <c r="D418" s="3"/>
      <c r="E418" s="2"/>
      <c r="F418" s="2"/>
      <c r="G418" s="20"/>
    </row>
    <row r="419" spans="1:8" ht="15.75">
      <c r="A419" s="8"/>
      <c r="B419" s="1" t="s">
        <v>279</v>
      </c>
      <c r="C419" s="24">
        <v>0.1</v>
      </c>
      <c r="D419" s="3"/>
      <c r="E419" s="2"/>
      <c r="F419" s="2">
        <f>+C419*G415</f>
        <v>0</v>
      </c>
      <c r="G419" s="20"/>
    </row>
    <row r="420" spans="1:8" ht="15.75">
      <c r="A420" s="8"/>
      <c r="B420" s="1" t="s">
        <v>280</v>
      </c>
      <c r="C420" s="24">
        <v>0.04</v>
      </c>
      <c r="D420" s="3"/>
      <c r="E420" s="2"/>
      <c r="F420" s="2">
        <f>+C420*G415</f>
        <v>0</v>
      </c>
      <c r="G420" s="20"/>
    </row>
    <row r="421" spans="1:8" ht="15.75">
      <c r="A421" s="8"/>
      <c r="B421" s="1" t="s">
        <v>281</v>
      </c>
      <c r="C421" s="24">
        <v>3.2500000000000001E-2</v>
      </c>
      <c r="D421" s="3"/>
      <c r="E421" s="2"/>
      <c r="F421" s="2">
        <f>+C421*G415</f>
        <v>0</v>
      </c>
      <c r="G421" s="20"/>
    </row>
    <row r="422" spans="1:8" ht="15.75">
      <c r="A422" s="8"/>
      <c r="B422" s="1" t="s">
        <v>615</v>
      </c>
      <c r="C422" s="24">
        <v>3.5999999999999997E-2</v>
      </c>
      <c r="D422" s="3"/>
      <c r="E422" s="2"/>
      <c r="F422" s="2">
        <f>+C422*G415</f>
        <v>0</v>
      </c>
      <c r="G422" s="20"/>
      <c r="H422" s="28"/>
    </row>
    <row r="423" spans="1:8" ht="15.75">
      <c r="A423" s="8"/>
      <c r="B423" s="1" t="s">
        <v>650</v>
      </c>
      <c r="C423" s="24">
        <v>1E-3</v>
      </c>
      <c r="D423" s="3"/>
      <c r="E423" s="2"/>
      <c r="F423" s="2">
        <f>+C423*G415</f>
        <v>0</v>
      </c>
      <c r="G423" s="20"/>
      <c r="H423" s="28"/>
    </row>
    <row r="424" spans="1:8" ht="15.75">
      <c r="A424" s="8"/>
      <c r="B424" s="1" t="s">
        <v>282</v>
      </c>
      <c r="C424" s="24">
        <v>0.05</v>
      </c>
      <c r="D424" s="3"/>
      <c r="E424" s="2"/>
      <c r="F424" s="2">
        <f>+C424*G415</f>
        <v>0</v>
      </c>
      <c r="G424" s="20"/>
    </row>
    <row r="425" spans="1:8" ht="15.75">
      <c r="A425" s="8"/>
      <c r="B425" s="1" t="s">
        <v>651</v>
      </c>
      <c r="C425" s="24">
        <v>0.01</v>
      </c>
      <c r="D425" s="3"/>
      <c r="E425" s="2"/>
      <c r="F425" s="2">
        <f>+C425*G415</f>
        <v>0</v>
      </c>
      <c r="G425" s="20"/>
      <c r="H425" s="28"/>
    </row>
    <row r="426" spans="1:8" ht="15.75">
      <c r="A426" s="8"/>
      <c r="B426" s="1" t="s">
        <v>283</v>
      </c>
      <c r="C426" s="24">
        <v>0.18</v>
      </c>
      <c r="D426" s="3"/>
      <c r="E426" s="2"/>
      <c r="F426" s="2">
        <f>+C426*F419</f>
        <v>0</v>
      </c>
      <c r="G426" s="20"/>
    </row>
    <row r="427" spans="1:8" ht="15.75">
      <c r="A427" s="8"/>
      <c r="B427" s="1"/>
      <c r="C427" s="2"/>
      <c r="D427" s="3"/>
      <c r="E427" s="2"/>
      <c r="F427" s="2"/>
      <c r="G427" s="20"/>
    </row>
    <row r="428" spans="1:8" ht="15.75">
      <c r="A428" s="8"/>
      <c r="B428" s="4" t="s">
        <v>286</v>
      </c>
      <c r="C428" s="22"/>
      <c r="D428" s="6"/>
      <c r="E428" s="22"/>
      <c r="G428" s="22">
        <f>SUM(F419:F427)</f>
        <v>0</v>
      </c>
    </row>
    <row r="429" spans="1:8" ht="15.75">
      <c r="A429" s="8"/>
      <c r="B429" s="1"/>
      <c r="C429" s="2"/>
      <c r="D429" s="3"/>
      <c r="E429" s="2"/>
      <c r="F429" s="2"/>
      <c r="G429" s="20"/>
    </row>
    <row r="430" spans="1:8" ht="15.75">
      <c r="A430" s="8"/>
      <c r="B430" s="4" t="s">
        <v>294</v>
      </c>
      <c r="C430" s="2"/>
      <c r="D430" s="3"/>
      <c r="E430" s="2"/>
      <c r="F430" s="2"/>
      <c r="G430" s="22">
        <f>+G415+G428</f>
        <v>0</v>
      </c>
    </row>
    <row r="431" spans="1:8" ht="15.75">
      <c r="A431" s="8"/>
      <c r="B431" s="1"/>
      <c r="C431" s="2"/>
      <c r="D431" s="3"/>
      <c r="E431" s="2"/>
      <c r="F431" s="2"/>
      <c r="G431" s="20"/>
    </row>
    <row r="432" spans="1:8" ht="15.75">
      <c r="A432" s="8"/>
      <c r="B432" s="1"/>
      <c r="C432" s="2"/>
      <c r="D432" s="3"/>
      <c r="E432" s="2"/>
      <c r="F432" s="2"/>
      <c r="G432" s="20"/>
    </row>
    <row r="433" spans="1:7" ht="15.75">
      <c r="A433" s="8"/>
      <c r="B433" s="1"/>
      <c r="C433" s="2"/>
      <c r="D433" s="3"/>
      <c r="E433" s="2"/>
      <c r="F433" s="2"/>
      <c r="G433" s="20"/>
    </row>
    <row r="434" spans="1:7" ht="15.75">
      <c r="A434" s="8"/>
      <c r="B434" s="1"/>
      <c r="C434" s="2"/>
      <c r="D434" s="3"/>
      <c r="E434" s="2"/>
      <c r="F434" s="2"/>
      <c r="G434" s="20"/>
    </row>
    <row r="435" spans="1:7" ht="15.75">
      <c r="A435" s="8"/>
      <c r="B435" s="9" t="s">
        <v>302</v>
      </c>
      <c r="C435" s="2"/>
      <c r="D435" s="3"/>
      <c r="E435" s="2"/>
      <c r="F435" s="2"/>
      <c r="G435" s="20"/>
    </row>
    <row r="436" spans="1:7" ht="15.75">
      <c r="A436" s="8"/>
      <c r="B436" s="9"/>
      <c r="C436" s="2"/>
      <c r="D436" s="3"/>
      <c r="E436" s="2"/>
      <c r="F436" s="2"/>
      <c r="G436" s="20"/>
    </row>
    <row r="437" spans="1:7" ht="15.75">
      <c r="A437" s="8"/>
      <c r="B437" s="9" t="s">
        <v>303</v>
      </c>
      <c r="C437" s="2"/>
      <c r="D437" s="3"/>
      <c r="E437" s="2"/>
      <c r="F437" s="2"/>
      <c r="G437" s="20"/>
    </row>
    <row r="438" spans="1:7" ht="15.75">
      <c r="A438" s="8"/>
      <c r="B438" s="9"/>
      <c r="C438" s="2"/>
      <c r="D438" s="3"/>
      <c r="E438" s="2"/>
      <c r="F438" s="2"/>
      <c r="G438" s="20"/>
    </row>
    <row r="439" spans="1:7" ht="15.75">
      <c r="A439" s="8"/>
      <c r="B439" s="9" t="s">
        <v>304</v>
      </c>
      <c r="C439" s="2"/>
      <c r="D439" s="3"/>
      <c r="E439" s="2"/>
      <c r="F439" s="2"/>
      <c r="G439" s="20"/>
    </row>
    <row r="440" spans="1:7" ht="15.75">
      <c r="A440" s="8"/>
      <c r="B440" s="1"/>
      <c r="C440" s="2"/>
      <c r="D440" s="3"/>
      <c r="E440" s="2"/>
      <c r="F440" s="2"/>
      <c r="G440" s="20"/>
    </row>
    <row r="441" spans="1:7" ht="15.75">
      <c r="A441" s="8"/>
      <c r="B441" s="1"/>
      <c r="C441" s="2"/>
      <c r="D441" s="3"/>
      <c r="E441" s="2"/>
      <c r="F441" s="2"/>
      <c r="G441" s="20"/>
    </row>
    <row r="442" spans="1:7" ht="15.75">
      <c r="A442" s="8"/>
      <c r="B442" s="1"/>
      <c r="C442" s="2"/>
      <c r="D442" s="3"/>
      <c r="E442" s="2"/>
      <c r="F442" s="2"/>
      <c r="G442" s="20"/>
    </row>
    <row r="443" spans="1:7" ht="15.75">
      <c r="A443" s="8"/>
      <c r="B443" s="1"/>
      <c r="C443" s="2"/>
      <c r="D443" s="3"/>
      <c r="E443" s="2"/>
      <c r="F443" s="2"/>
      <c r="G443" s="20"/>
    </row>
    <row r="444" spans="1:7" ht="15.75">
      <c r="A444" s="8"/>
      <c r="B444" s="1"/>
      <c r="C444" s="2"/>
      <c r="D444" s="3"/>
      <c r="E444" s="2"/>
      <c r="F444" s="2"/>
      <c r="G444" s="20"/>
    </row>
    <row r="445" spans="1:7" ht="15.75">
      <c r="A445" s="8"/>
      <c r="B445" s="1"/>
      <c r="C445" s="2"/>
      <c r="D445" s="3"/>
      <c r="E445" s="2"/>
      <c r="F445" s="2"/>
      <c r="G445" s="20"/>
    </row>
    <row r="446" spans="1:7" ht="15.75">
      <c r="A446" s="8"/>
      <c r="B446" s="1"/>
      <c r="C446" s="2"/>
      <c r="D446" s="3"/>
      <c r="E446" s="2"/>
      <c r="F446" s="2"/>
      <c r="G446" s="20"/>
    </row>
    <row r="447" spans="1:7" ht="15.75">
      <c r="A447" s="8"/>
      <c r="B447" s="1"/>
      <c r="C447" s="2"/>
      <c r="D447" s="3"/>
      <c r="E447" s="2"/>
      <c r="F447" s="2"/>
      <c r="G447" s="20"/>
    </row>
    <row r="448" spans="1:7" ht="15.75">
      <c r="A448" s="8"/>
      <c r="B448" s="1"/>
      <c r="C448" s="2"/>
      <c r="D448" s="3"/>
      <c r="E448" s="2"/>
      <c r="F448" s="2"/>
      <c r="G448" s="20"/>
    </row>
    <row r="449" spans="1:7" ht="15.75">
      <c r="A449" s="8"/>
      <c r="B449" s="1"/>
      <c r="C449" s="2"/>
      <c r="D449" s="3"/>
      <c r="E449" s="2"/>
      <c r="F449" s="2"/>
      <c r="G449" s="20"/>
    </row>
    <row r="450" spans="1:7" ht="15.75">
      <c r="G450" s="20"/>
    </row>
    <row r="451" spans="1:7" ht="15.75">
      <c r="G451" s="20"/>
    </row>
    <row r="452" spans="1:7" ht="15.75">
      <c r="G452" s="20"/>
    </row>
    <row r="453" spans="1:7" ht="15.75">
      <c r="G453" s="20"/>
    </row>
    <row r="454" spans="1:7" ht="15.75">
      <c r="G454" s="20"/>
    </row>
    <row r="455" spans="1:7" ht="15.75">
      <c r="G455" s="20"/>
    </row>
    <row r="456" spans="1:7" ht="15.75">
      <c r="G456" s="20"/>
    </row>
    <row r="457" spans="1:7" ht="15.75">
      <c r="G457" s="20"/>
    </row>
    <row r="458" spans="1:7" ht="15.75">
      <c r="G458" s="20"/>
    </row>
    <row r="459" spans="1:7" ht="15.75">
      <c r="G459" s="20"/>
    </row>
    <row r="460" spans="1:7" ht="15.75">
      <c r="G460" s="20"/>
    </row>
    <row r="461" spans="1:7" ht="15.75">
      <c r="G461" s="20"/>
    </row>
    <row r="462" spans="1:7" ht="15.75">
      <c r="G462" s="20"/>
    </row>
    <row r="463" spans="1:7" ht="15.75">
      <c r="G463" s="20"/>
    </row>
    <row r="464" spans="1:7" ht="15.75">
      <c r="G464" s="20"/>
    </row>
    <row r="465" spans="7:7" ht="15.75">
      <c r="G465" s="20"/>
    </row>
    <row r="466" spans="7:7" ht="15.75">
      <c r="G466" s="20"/>
    </row>
    <row r="467" spans="7:7" ht="15.75">
      <c r="G467" s="20"/>
    </row>
    <row r="468" spans="7:7" ht="15.75">
      <c r="G468" s="20"/>
    </row>
    <row r="469" spans="7:7" ht="15.75">
      <c r="G469" s="20"/>
    </row>
    <row r="470" spans="7:7" ht="15.75">
      <c r="G470" s="20"/>
    </row>
    <row r="471" spans="7:7" ht="15.75">
      <c r="G471" s="20"/>
    </row>
    <row r="472" spans="7:7" ht="15.75">
      <c r="G472" s="20"/>
    </row>
    <row r="473" spans="7:7" ht="15.75">
      <c r="G473" s="20"/>
    </row>
    <row r="474" spans="7:7" ht="15.75">
      <c r="G474" s="20"/>
    </row>
    <row r="475" spans="7:7" ht="15.75">
      <c r="G475" s="20"/>
    </row>
    <row r="476" spans="7:7" ht="15.75">
      <c r="G476" s="20"/>
    </row>
    <row r="477" spans="7:7" ht="15.75">
      <c r="G477" s="20"/>
    </row>
    <row r="478" spans="7:7" ht="15.75">
      <c r="G478" s="20"/>
    </row>
    <row r="479" spans="7:7" ht="15.75">
      <c r="G479" s="20"/>
    </row>
    <row r="480" spans="7:7" ht="15.75">
      <c r="G480" s="20"/>
    </row>
    <row r="481" spans="7:7" ht="15.75">
      <c r="G481" s="20"/>
    </row>
    <row r="482" spans="7:7" ht="15.75">
      <c r="G482" s="20"/>
    </row>
    <row r="483" spans="7:7" ht="15.75">
      <c r="G483" s="20"/>
    </row>
    <row r="484" spans="7:7" ht="15.75">
      <c r="G484" s="20"/>
    </row>
    <row r="485" spans="7:7" ht="15.75">
      <c r="G485" s="20"/>
    </row>
    <row r="486" spans="7:7" ht="15.75">
      <c r="G486" s="20"/>
    </row>
    <row r="487" spans="7:7" ht="15.75">
      <c r="G487" s="20"/>
    </row>
    <row r="488" spans="7:7" ht="15.75">
      <c r="G488" s="20"/>
    </row>
    <row r="489" spans="7:7" ht="15.75">
      <c r="G489" s="20"/>
    </row>
    <row r="490" spans="7:7" ht="15.75">
      <c r="G490" s="20"/>
    </row>
    <row r="491" spans="7:7" ht="15.75">
      <c r="G491" s="20"/>
    </row>
    <row r="492" spans="7:7" ht="15.75">
      <c r="G492" s="20"/>
    </row>
    <row r="493" spans="7:7" ht="15.75">
      <c r="G493" s="20"/>
    </row>
    <row r="494" spans="7:7" ht="15.75">
      <c r="G494" s="20"/>
    </row>
    <row r="495" spans="7:7" ht="15.75">
      <c r="G495" s="20"/>
    </row>
    <row r="496" spans="7:7" ht="15.75">
      <c r="G496" s="20"/>
    </row>
    <row r="497" spans="7:7" ht="15.75">
      <c r="G497" s="20"/>
    </row>
    <row r="498" spans="7:7" ht="15.75">
      <c r="G498" s="20"/>
    </row>
    <row r="499" spans="7:7" ht="15.75">
      <c r="G499" s="20"/>
    </row>
    <row r="500" spans="7:7" ht="15.75">
      <c r="G500" s="20"/>
    </row>
    <row r="501" spans="7:7" ht="15.75">
      <c r="G501" s="20"/>
    </row>
    <row r="502" spans="7:7" ht="15.75">
      <c r="G502" s="20"/>
    </row>
    <row r="503" spans="7:7" ht="15.75">
      <c r="G503" s="20"/>
    </row>
    <row r="504" spans="7:7" ht="15.75">
      <c r="G504" s="20"/>
    </row>
    <row r="505" spans="7:7" ht="15.75">
      <c r="G505" s="20"/>
    </row>
    <row r="506" spans="7:7" ht="15.75">
      <c r="G506" s="20"/>
    </row>
    <row r="507" spans="7:7" ht="15.75">
      <c r="G507" s="20"/>
    </row>
    <row r="508" spans="7:7" ht="15.75">
      <c r="G508" s="20"/>
    </row>
    <row r="509" spans="7:7" ht="15.75">
      <c r="G509" s="20"/>
    </row>
    <row r="510" spans="7:7" ht="15.75">
      <c r="G510" s="20"/>
    </row>
    <row r="511" spans="7:7" ht="15.75">
      <c r="G511" s="20"/>
    </row>
    <row r="512" spans="7:7" ht="15.75">
      <c r="G512" s="20"/>
    </row>
    <row r="513" spans="7:7" ht="15.75">
      <c r="G513" s="20"/>
    </row>
    <row r="514" spans="7:7" ht="15.75">
      <c r="G514" s="20"/>
    </row>
    <row r="515" spans="7:7" ht="15.75">
      <c r="G515" s="20"/>
    </row>
    <row r="516" spans="7:7" ht="15.75">
      <c r="G516" s="20"/>
    </row>
    <row r="517" spans="7:7" ht="15.75">
      <c r="G517" s="20"/>
    </row>
    <row r="518" spans="7:7" ht="15.75">
      <c r="G518" s="20"/>
    </row>
    <row r="519" spans="7:7" ht="15.75">
      <c r="G519" s="20"/>
    </row>
    <row r="520" spans="7:7" ht="15.75">
      <c r="G520" s="20"/>
    </row>
    <row r="521" spans="7:7" ht="15.75">
      <c r="G521" s="20"/>
    </row>
    <row r="522" spans="7:7" ht="15.75">
      <c r="G522" s="20"/>
    </row>
    <row r="523" spans="7:7" ht="15.75">
      <c r="G523" s="20"/>
    </row>
    <row r="524" spans="7:7" ht="15.75">
      <c r="G524" s="20"/>
    </row>
    <row r="525" spans="7:7" ht="15.75">
      <c r="G525" s="20"/>
    </row>
    <row r="526" spans="7:7" ht="15.75">
      <c r="G526" s="20"/>
    </row>
    <row r="527" spans="7:7" ht="15.75">
      <c r="G527" s="20"/>
    </row>
    <row r="528" spans="7:7" ht="15.75">
      <c r="G528" s="20"/>
    </row>
    <row r="529" spans="7:7" ht="15.75">
      <c r="G529" s="20"/>
    </row>
    <row r="530" spans="7:7" ht="15.75">
      <c r="G530" s="20"/>
    </row>
    <row r="531" spans="7:7" ht="15.75">
      <c r="G531" s="20"/>
    </row>
    <row r="532" spans="7:7" ht="15.75">
      <c r="G532" s="20"/>
    </row>
    <row r="533" spans="7:7" ht="15.75">
      <c r="G533" s="20"/>
    </row>
    <row r="534" spans="7:7" ht="15.75">
      <c r="G534" s="20"/>
    </row>
    <row r="535" spans="7:7" ht="15.75">
      <c r="G535" s="20"/>
    </row>
    <row r="536" spans="7:7" ht="15.75">
      <c r="G536" s="20"/>
    </row>
    <row r="537" spans="7:7" ht="15.75">
      <c r="G537" s="20"/>
    </row>
    <row r="538" spans="7:7" ht="15.75">
      <c r="G538" s="20"/>
    </row>
    <row r="539" spans="7:7" ht="15.75">
      <c r="G539" s="20"/>
    </row>
    <row r="540" spans="7:7" ht="15.75">
      <c r="G540" s="20"/>
    </row>
    <row r="541" spans="7:7" ht="15.75">
      <c r="G541" s="20"/>
    </row>
    <row r="542" spans="7:7" ht="15.75">
      <c r="G542" s="20"/>
    </row>
    <row r="543" spans="7:7" ht="15.75">
      <c r="G543" s="20"/>
    </row>
    <row r="544" spans="7:7" ht="15.75">
      <c r="G544" s="20"/>
    </row>
    <row r="545" spans="7:7" ht="15.75">
      <c r="G545" s="20"/>
    </row>
    <row r="546" spans="7:7" ht="15.75">
      <c r="G546" s="20"/>
    </row>
    <row r="547" spans="7:7" ht="15.75">
      <c r="G547" s="20"/>
    </row>
    <row r="548" spans="7:7" ht="15.75">
      <c r="G548" s="20"/>
    </row>
    <row r="549" spans="7:7" ht="15.75">
      <c r="G549" s="20"/>
    </row>
    <row r="550" spans="7:7" ht="15.75">
      <c r="G550" s="20"/>
    </row>
    <row r="551" spans="7:7" ht="15.75">
      <c r="G551" s="20"/>
    </row>
    <row r="552" spans="7:7" ht="15.75">
      <c r="G552" s="20"/>
    </row>
    <row r="553" spans="7:7" ht="15.75">
      <c r="G553" s="20"/>
    </row>
    <row r="554" spans="7:7" ht="15.75">
      <c r="G554" s="20"/>
    </row>
    <row r="555" spans="7:7" ht="15.75">
      <c r="G555" s="20"/>
    </row>
    <row r="556" spans="7:7" ht="15.75">
      <c r="G556" s="20"/>
    </row>
    <row r="557" spans="7:7" ht="15.75">
      <c r="G557" s="20"/>
    </row>
    <row r="558" spans="7:7" ht="15.75">
      <c r="G558" s="20"/>
    </row>
    <row r="559" spans="7:7" ht="15.75">
      <c r="G559" s="20"/>
    </row>
    <row r="560" spans="7:7" ht="15.75">
      <c r="G560" s="20"/>
    </row>
    <row r="561" spans="7:7" ht="15.75">
      <c r="G561" s="20"/>
    </row>
    <row r="562" spans="7:7" ht="15.75">
      <c r="G562" s="20"/>
    </row>
    <row r="563" spans="7:7" ht="15.75">
      <c r="G563" s="20"/>
    </row>
    <row r="564" spans="7:7" ht="15.75">
      <c r="G564" s="20"/>
    </row>
    <row r="565" spans="7:7" ht="15.75">
      <c r="G565" s="20"/>
    </row>
    <row r="566" spans="7:7" ht="15.75">
      <c r="G566" s="20"/>
    </row>
    <row r="567" spans="7:7" ht="15.75">
      <c r="G567" s="20"/>
    </row>
    <row r="568" spans="7:7" ht="15.75">
      <c r="G568" s="20"/>
    </row>
    <row r="569" spans="7:7" ht="15.75">
      <c r="G569" s="20"/>
    </row>
    <row r="570" spans="7:7" ht="15.75">
      <c r="G570" s="20"/>
    </row>
    <row r="571" spans="7:7" ht="15.75">
      <c r="G571" s="20"/>
    </row>
    <row r="572" spans="7:7" ht="15.75">
      <c r="G572" s="20"/>
    </row>
    <row r="573" spans="7:7" ht="15.75">
      <c r="G573" s="20"/>
    </row>
    <row r="574" spans="7:7" ht="15.75">
      <c r="G574" s="20"/>
    </row>
    <row r="575" spans="7:7" ht="15.75">
      <c r="G575" s="20"/>
    </row>
    <row r="576" spans="7:7" ht="15.75">
      <c r="G576" s="20"/>
    </row>
    <row r="577" spans="7:7" ht="15.75">
      <c r="G577" s="20"/>
    </row>
    <row r="578" spans="7:7" ht="15.75">
      <c r="G578" s="20"/>
    </row>
    <row r="579" spans="7:7" ht="15.75">
      <c r="G579" s="20"/>
    </row>
    <row r="580" spans="7:7" ht="15.75">
      <c r="G580" s="20"/>
    </row>
    <row r="581" spans="7:7" ht="15.75">
      <c r="G581" s="20"/>
    </row>
    <row r="582" spans="7:7" ht="15.75">
      <c r="G582" s="20"/>
    </row>
    <row r="583" spans="7:7" ht="15.75">
      <c r="G583" s="20"/>
    </row>
    <row r="584" spans="7:7" ht="15.75">
      <c r="G584" s="20"/>
    </row>
    <row r="585" spans="7:7" ht="15.75">
      <c r="G585" s="20"/>
    </row>
    <row r="586" spans="7:7" ht="15.75">
      <c r="G586" s="20"/>
    </row>
    <row r="587" spans="7:7" ht="15.75">
      <c r="G587" s="20"/>
    </row>
    <row r="588" spans="7:7" ht="15.75">
      <c r="G588" s="20"/>
    </row>
    <row r="589" spans="7:7" ht="15.75">
      <c r="G589" s="20"/>
    </row>
    <row r="590" spans="7:7" ht="15.75">
      <c r="G590" s="20"/>
    </row>
    <row r="591" spans="7:7" ht="15.75">
      <c r="G591" s="20"/>
    </row>
    <row r="592" spans="7:7" ht="15.75">
      <c r="G592" s="20"/>
    </row>
    <row r="593" spans="7:7" ht="15.75">
      <c r="G593" s="20"/>
    </row>
    <row r="594" spans="7:7" ht="15.75">
      <c r="G594" s="20"/>
    </row>
    <row r="595" spans="7:7" ht="15.75">
      <c r="G595" s="20"/>
    </row>
    <row r="596" spans="7:7" ht="15.75">
      <c r="G596" s="20"/>
    </row>
    <row r="597" spans="7:7" ht="15.75">
      <c r="G597" s="20"/>
    </row>
    <row r="598" spans="7:7" ht="15.75">
      <c r="G598" s="20"/>
    </row>
    <row r="599" spans="7:7" ht="15.75">
      <c r="G599" s="20"/>
    </row>
    <row r="600" spans="7:7" ht="15.75">
      <c r="G600" s="20"/>
    </row>
    <row r="601" spans="7:7" ht="15.75">
      <c r="G601" s="20"/>
    </row>
    <row r="602" spans="7:7" ht="15.75">
      <c r="G602" s="20"/>
    </row>
    <row r="603" spans="7:7" ht="15.75">
      <c r="G603" s="20"/>
    </row>
    <row r="604" spans="7:7" ht="15.75">
      <c r="G604" s="20"/>
    </row>
    <row r="605" spans="7:7" ht="15.75">
      <c r="G605" s="20"/>
    </row>
    <row r="606" spans="7:7" ht="15.75">
      <c r="G606" s="20"/>
    </row>
    <row r="607" spans="7:7" ht="15.75">
      <c r="G607" s="20"/>
    </row>
    <row r="608" spans="7:7" ht="15.75">
      <c r="G608" s="20"/>
    </row>
    <row r="609" spans="7:7" ht="15.75">
      <c r="G609" s="20"/>
    </row>
    <row r="610" spans="7:7" ht="15.75">
      <c r="G610" s="20"/>
    </row>
    <row r="611" spans="7:7" ht="15.75">
      <c r="G611" s="20"/>
    </row>
    <row r="612" spans="7:7" ht="15.75">
      <c r="G612" s="20"/>
    </row>
    <row r="613" spans="7:7" ht="15.75">
      <c r="G613" s="20"/>
    </row>
    <row r="614" spans="7:7" ht="15.75">
      <c r="G614" s="20"/>
    </row>
    <row r="615" spans="7:7" ht="15.75">
      <c r="G615" s="20"/>
    </row>
    <row r="616" spans="7:7" ht="15.75">
      <c r="G616" s="20"/>
    </row>
    <row r="617" spans="7:7" ht="15.75">
      <c r="G617" s="20"/>
    </row>
    <row r="618" spans="7:7" ht="15.75">
      <c r="G618" s="20"/>
    </row>
    <row r="619" spans="7:7" ht="15.75">
      <c r="G619" s="20"/>
    </row>
    <row r="620" spans="7:7" ht="15.75">
      <c r="G620" s="20"/>
    </row>
    <row r="621" spans="7:7" ht="15.75">
      <c r="G621" s="20"/>
    </row>
    <row r="622" spans="7:7" ht="15.75">
      <c r="G622" s="20"/>
    </row>
    <row r="623" spans="7:7" ht="15.75">
      <c r="G623" s="20"/>
    </row>
    <row r="624" spans="7:7" ht="15.75">
      <c r="G624" s="20"/>
    </row>
    <row r="625" spans="7:7" ht="15.75">
      <c r="G625" s="20"/>
    </row>
    <row r="626" spans="7:7" ht="15.75">
      <c r="G626" s="20"/>
    </row>
    <row r="627" spans="7:7" ht="15.75">
      <c r="G627" s="20"/>
    </row>
    <row r="628" spans="7:7" ht="15.75">
      <c r="G628" s="20"/>
    </row>
    <row r="629" spans="7:7" ht="15.75">
      <c r="G629" s="20"/>
    </row>
    <row r="630" spans="7:7" ht="15.75">
      <c r="G630" s="20"/>
    </row>
    <row r="631" spans="7:7" ht="15.75">
      <c r="G631" s="20"/>
    </row>
    <row r="632" spans="7:7" ht="15.75">
      <c r="G632" s="20"/>
    </row>
    <row r="633" spans="7:7" ht="15.75">
      <c r="G633" s="20"/>
    </row>
    <row r="634" spans="7:7" ht="15.75">
      <c r="G634" s="20"/>
    </row>
    <row r="635" spans="7:7" ht="15.75">
      <c r="G635" s="20"/>
    </row>
    <row r="636" spans="7:7" ht="15.75">
      <c r="G636" s="20"/>
    </row>
    <row r="637" spans="7:7" ht="15.75">
      <c r="G637" s="20"/>
    </row>
    <row r="638" spans="7:7" ht="15.75">
      <c r="G638" s="20"/>
    </row>
    <row r="639" spans="7:7" ht="15.75">
      <c r="G639" s="20"/>
    </row>
    <row r="640" spans="7:7" ht="15.75">
      <c r="G640" s="20"/>
    </row>
    <row r="641" spans="7:7" ht="15.75">
      <c r="G641" s="20"/>
    </row>
    <row r="642" spans="7:7" ht="15.75">
      <c r="G642" s="20"/>
    </row>
    <row r="643" spans="7:7" ht="15.75">
      <c r="G643" s="20"/>
    </row>
    <row r="644" spans="7:7" ht="15.75">
      <c r="G644" s="20"/>
    </row>
    <row r="645" spans="7:7" ht="15.75">
      <c r="G645" s="20"/>
    </row>
    <row r="646" spans="7:7" ht="15.75">
      <c r="G646" s="20"/>
    </row>
    <row r="647" spans="7:7" ht="15.75">
      <c r="G647" s="20"/>
    </row>
    <row r="648" spans="7:7" ht="15.75">
      <c r="G648" s="20"/>
    </row>
    <row r="649" spans="7:7" ht="15.75">
      <c r="G649" s="20"/>
    </row>
    <row r="650" spans="7:7" ht="15.75">
      <c r="G650" s="20"/>
    </row>
    <row r="651" spans="7:7" ht="15.75">
      <c r="G651" s="20"/>
    </row>
    <row r="652" spans="7:7" ht="15.75">
      <c r="G652" s="20"/>
    </row>
    <row r="653" spans="7:7" ht="15.75">
      <c r="G653" s="20"/>
    </row>
    <row r="654" spans="7:7" ht="15.75">
      <c r="G654" s="20"/>
    </row>
    <row r="655" spans="7:7" ht="15.75">
      <c r="G655" s="20"/>
    </row>
    <row r="656" spans="7:7" ht="15.75">
      <c r="G656" s="20"/>
    </row>
    <row r="657" spans="7:7" ht="15.75">
      <c r="G657" s="20"/>
    </row>
    <row r="658" spans="7:7" ht="15.75">
      <c r="G658" s="20"/>
    </row>
    <row r="659" spans="7:7" ht="15.75">
      <c r="G659" s="20"/>
    </row>
    <row r="660" spans="7:7" ht="15.75">
      <c r="G660" s="20"/>
    </row>
    <row r="661" spans="7:7" ht="15.75">
      <c r="G661" s="20"/>
    </row>
    <row r="662" spans="7:7" ht="15.75">
      <c r="G662" s="20"/>
    </row>
    <row r="663" spans="7:7" ht="15.75">
      <c r="G663" s="20"/>
    </row>
    <row r="664" spans="7:7" ht="15.75">
      <c r="G664" s="20"/>
    </row>
    <row r="665" spans="7:7" ht="15.75">
      <c r="G665" s="20"/>
    </row>
    <row r="666" spans="7:7" ht="15.75">
      <c r="G666" s="20"/>
    </row>
    <row r="667" spans="7:7" ht="15.75">
      <c r="G667" s="20"/>
    </row>
    <row r="668" spans="7:7" ht="15.75">
      <c r="G668" s="20"/>
    </row>
    <row r="669" spans="7:7" ht="15.75">
      <c r="G669" s="20"/>
    </row>
    <row r="670" spans="7:7" ht="15.75">
      <c r="G670" s="20"/>
    </row>
    <row r="671" spans="7:7" ht="15.75">
      <c r="G671" s="20"/>
    </row>
    <row r="672" spans="7:7" ht="15.75">
      <c r="G672" s="20"/>
    </row>
    <row r="673" spans="7:7" ht="15.75">
      <c r="G673" s="20"/>
    </row>
    <row r="674" spans="7:7" ht="15.75">
      <c r="G674" s="20"/>
    </row>
    <row r="675" spans="7:7" ht="15.75">
      <c r="G675" s="20"/>
    </row>
    <row r="676" spans="7:7" ht="15.75">
      <c r="G676" s="20"/>
    </row>
    <row r="677" spans="7:7" ht="15.75">
      <c r="G677" s="20"/>
    </row>
    <row r="678" spans="7:7" ht="15.75">
      <c r="G678" s="20"/>
    </row>
    <row r="679" spans="7:7" ht="15.75">
      <c r="G679" s="20"/>
    </row>
    <row r="680" spans="7:7" ht="15.75">
      <c r="G680" s="20"/>
    </row>
    <row r="681" spans="7:7" ht="15.75">
      <c r="G681" s="20"/>
    </row>
    <row r="682" spans="7:7" ht="15.75">
      <c r="G682" s="20"/>
    </row>
    <row r="683" spans="7:7" ht="15.75">
      <c r="G683" s="20"/>
    </row>
    <row r="684" spans="7:7" ht="15.75">
      <c r="G684" s="20"/>
    </row>
    <row r="685" spans="7:7" ht="15.75">
      <c r="G685" s="20"/>
    </row>
    <row r="686" spans="7:7" ht="15.75">
      <c r="G686" s="20"/>
    </row>
    <row r="687" spans="7:7" ht="15.75">
      <c r="G687" s="20"/>
    </row>
    <row r="688" spans="7:7" ht="15.75">
      <c r="G688" s="20"/>
    </row>
    <row r="689" spans="7:7" ht="15.75">
      <c r="G689" s="20"/>
    </row>
    <row r="690" spans="7:7" ht="15.75">
      <c r="G690" s="20"/>
    </row>
    <row r="691" spans="7:7" ht="15.75">
      <c r="G691" s="20"/>
    </row>
    <row r="692" spans="7:7" ht="15.75">
      <c r="G692" s="20"/>
    </row>
    <row r="693" spans="7:7" ht="15.75">
      <c r="G693" s="20"/>
    </row>
    <row r="694" spans="7:7" ht="15.75">
      <c r="G694" s="20"/>
    </row>
    <row r="695" spans="7:7" ht="15.75">
      <c r="G695" s="20"/>
    </row>
    <row r="696" spans="7:7" ht="15.75">
      <c r="G696" s="20"/>
    </row>
    <row r="697" spans="7:7" ht="15.75">
      <c r="G697" s="20"/>
    </row>
    <row r="698" spans="7:7" ht="15.75">
      <c r="G698" s="20"/>
    </row>
    <row r="699" spans="7:7" ht="15.75">
      <c r="G699" s="20"/>
    </row>
    <row r="700" spans="7:7" ht="15.75">
      <c r="G700" s="20"/>
    </row>
    <row r="701" spans="7:7" ht="15.75">
      <c r="G701" s="20"/>
    </row>
    <row r="702" spans="7:7" ht="15.75">
      <c r="G702" s="20"/>
    </row>
    <row r="703" spans="7:7" ht="15.75">
      <c r="G703" s="20"/>
    </row>
    <row r="704" spans="7:7" ht="15.75">
      <c r="G704" s="20"/>
    </row>
    <row r="705" spans="7:7" ht="15.75">
      <c r="G705" s="20"/>
    </row>
    <row r="706" spans="7:7" ht="15.75">
      <c r="G706" s="20"/>
    </row>
    <row r="707" spans="7:7" ht="15.75">
      <c r="G707" s="20"/>
    </row>
    <row r="708" spans="7:7" ht="15.75">
      <c r="G708" s="20"/>
    </row>
    <row r="709" spans="7:7" ht="15.75">
      <c r="G709" s="20"/>
    </row>
    <row r="710" spans="7:7" ht="15.75">
      <c r="G710" s="20"/>
    </row>
    <row r="711" spans="7:7" ht="15.75">
      <c r="G711" s="20"/>
    </row>
    <row r="712" spans="7:7" ht="15.75">
      <c r="G712" s="20"/>
    </row>
    <row r="713" spans="7:7" ht="15.75">
      <c r="G713" s="20"/>
    </row>
    <row r="714" spans="7:7" ht="15.75">
      <c r="G714" s="20"/>
    </row>
    <row r="715" spans="7:7" ht="15.75">
      <c r="G715" s="20"/>
    </row>
    <row r="716" spans="7:7" ht="15.75">
      <c r="G716" s="20"/>
    </row>
    <row r="717" spans="7:7" ht="15.75">
      <c r="G717" s="20"/>
    </row>
    <row r="718" spans="7:7" ht="15.75">
      <c r="G718" s="20"/>
    </row>
    <row r="719" spans="7:7" ht="15.75">
      <c r="G719" s="20"/>
    </row>
    <row r="720" spans="7:7" ht="15.75">
      <c r="G720" s="20"/>
    </row>
    <row r="721" spans="7:7" ht="15.75">
      <c r="G721" s="20"/>
    </row>
    <row r="722" spans="7:7" ht="15.75">
      <c r="G722" s="20"/>
    </row>
    <row r="723" spans="7:7" ht="15.75">
      <c r="G723" s="20"/>
    </row>
    <row r="724" spans="7:7" ht="15.75">
      <c r="G724" s="20"/>
    </row>
    <row r="725" spans="7:7" ht="15.75">
      <c r="G725" s="20"/>
    </row>
    <row r="726" spans="7:7" ht="15.75">
      <c r="G726" s="20"/>
    </row>
    <row r="727" spans="7:7" ht="15.75">
      <c r="G727" s="20"/>
    </row>
    <row r="728" spans="7:7" ht="15.75">
      <c r="G728" s="20"/>
    </row>
    <row r="729" spans="7:7" ht="15.75">
      <c r="G729" s="20"/>
    </row>
    <row r="730" spans="7:7" ht="15.75">
      <c r="G730" s="20"/>
    </row>
    <row r="731" spans="7:7" ht="15.75">
      <c r="G731" s="20"/>
    </row>
    <row r="732" spans="7:7" ht="15.75">
      <c r="G732" s="20"/>
    </row>
    <row r="733" spans="7:7" ht="15.75">
      <c r="G733" s="20"/>
    </row>
    <row r="734" spans="7:7" ht="15.75">
      <c r="G734" s="20"/>
    </row>
    <row r="735" spans="7:7" ht="15.75">
      <c r="G735" s="20"/>
    </row>
    <row r="736" spans="7:7" ht="15.75">
      <c r="G736" s="20"/>
    </row>
    <row r="737" spans="7:7" ht="15.75">
      <c r="G737" s="20"/>
    </row>
    <row r="738" spans="7:7" ht="15.75">
      <c r="G738" s="20"/>
    </row>
    <row r="739" spans="7:7" ht="15.75">
      <c r="G739" s="20"/>
    </row>
    <row r="740" spans="7:7" ht="15.75">
      <c r="G740" s="20"/>
    </row>
    <row r="741" spans="7:7" ht="15.75">
      <c r="G741" s="20"/>
    </row>
    <row r="742" spans="7:7" ht="15.75">
      <c r="G742" s="20"/>
    </row>
    <row r="743" spans="7:7" ht="15.75">
      <c r="G743" s="20"/>
    </row>
    <row r="744" spans="7:7" ht="15.75">
      <c r="G744" s="20"/>
    </row>
    <row r="745" spans="7:7" ht="15.75">
      <c r="G745" s="20"/>
    </row>
    <row r="746" spans="7:7" ht="15.75">
      <c r="G746" s="20"/>
    </row>
    <row r="747" spans="7:7" ht="15.75">
      <c r="G747" s="20"/>
    </row>
    <row r="748" spans="7:7" ht="15.75">
      <c r="G748" s="20"/>
    </row>
    <row r="749" spans="7:7" ht="15.75">
      <c r="G749" s="20"/>
    </row>
    <row r="750" spans="7:7" ht="15.75">
      <c r="G750" s="20"/>
    </row>
    <row r="751" spans="7:7" ht="15.75">
      <c r="G751" s="20"/>
    </row>
    <row r="752" spans="7:7" ht="15.75">
      <c r="G752" s="20"/>
    </row>
    <row r="753" spans="7:7" ht="15.75">
      <c r="G753" s="20"/>
    </row>
    <row r="754" spans="7:7" ht="15.75">
      <c r="G754" s="20"/>
    </row>
    <row r="755" spans="7:7" ht="15.75">
      <c r="G755" s="20"/>
    </row>
    <row r="756" spans="7:7" ht="15.75">
      <c r="G756" s="20"/>
    </row>
    <row r="757" spans="7:7" ht="15.75">
      <c r="G757" s="20"/>
    </row>
    <row r="758" spans="7:7" ht="15.75">
      <c r="G758" s="20"/>
    </row>
    <row r="759" spans="7:7" ht="15.75">
      <c r="G759" s="20"/>
    </row>
    <row r="760" spans="7:7" ht="15.75">
      <c r="G760" s="20"/>
    </row>
    <row r="761" spans="7:7" ht="15.75">
      <c r="G761" s="20"/>
    </row>
    <row r="762" spans="7:7" ht="15.75">
      <c r="G762" s="20"/>
    </row>
    <row r="763" spans="7:7" ht="15.75">
      <c r="G763" s="20"/>
    </row>
    <row r="764" spans="7:7" ht="15.75">
      <c r="G764" s="20"/>
    </row>
    <row r="765" spans="7:7" ht="15.75">
      <c r="G765" s="20"/>
    </row>
    <row r="766" spans="7:7" ht="15.75">
      <c r="G766" s="20"/>
    </row>
    <row r="767" spans="7:7" ht="15.75">
      <c r="G767" s="20"/>
    </row>
    <row r="768" spans="7:7" ht="15.75">
      <c r="G768" s="20"/>
    </row>
    <row r="769" spans="7:7" ht="15.75">
      <c r="G769" s="20"/>
    </row>
    <row r="770" spans="7:7" ht="15.75">
      <c r="G770" s="20"/>
    </row>
    <row r="771" spans="7:7" ht="15.75">
      <c r="G771" s="20"/>
    </row>
    <row r="772" spans="7:7" ht="15.75">
      <c r="G772" s="20"/>
    </row>
    <row r="773" spans="7:7" ht="15.75">
      <c r="G773" s="20"/>
    </row>
    <row r="774" spans="7:7" ht="15.75">
      <c r="G774" s="20"/>
    </row>
    <row r="775" spans="7:7" ht="15.75">
      <c r="G775" s="20"/>
    </row>
    <row r="776" spans="7:7" ht="15.75">
      <c r="G776" s="20"/>
    </row>
    <row r="777" spans="7:7" ht="15.75">
      <c r="G777" s="20"/>
    </row>
    <row r="778" spans="7:7" ht="15.75">
      <c r="G778" s="20"/>
    </row>
    <row r="779" spans="7:7" ht="15.75">
      <c r="G779" s="20"/>
    </row>
    <row r="780" spans="7:7" ht="15.75">
      <c r="G780" s="20"/>
    </row>
    <row r="781" spans="7:7" ht="15.75">
      <c r="G781" s="20"/>
    </row>
    <row r="782" spans="7:7" ht="15.75">
      <c r="G782" s="20"/>
    </row>
    <row r="783" spans="7:7" ht="15.75">
      <c r="G783" s="20"/>
    </row>
    <row r="784" spans="7:7" ht="15.75">
      <c r="G784" s="20"/>
    </row>
    <row r="785" spans="2:7" ht="15.75">
      <c r="G785" s="20"/>
    </row>
    <row r="786" spans="2:7" ht="15.75">
      <c r="G786" s="20"/>
    </row>
    <row r="788" spans="2:7" ht="43.5">
      <c r="B788" s="10" t="s">
        <v>319</v>
      </c>
      <c r="C788" s="2">
        <v>1</v>
      </c>
      <c r="D788" s="3" t="s">
        <v>306</v>
      </c>
      <c r="E788" s="2">
        <v>3000000</v>
      </c>
      <c r="F788" s="2">
        <f t="shared" ref="F788" si="0">+C788*E788</f>
        <v>3000000</v>
      </c>
      <c r="G788" s="22">
        <f>+F788</f>
        <v>3000000</v>
      </c>
    </row>
  </sheetData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Checo</dc:creator>
  <cp:lastModifiedBy>rmoreno</cp:lastModifiedBy>
  <cp:lastPrinted>2021-09-15T21:01:20Z</cp:lastPrinted>
  <dcterms:created xsi:type="dcterms:W3CDTF">2021-06-13T20:53:45Z</dcterms:created>
  <dcterms:modified xsi:type="dcterms:W3CDTF">2021-10-22T14:02:17Z</dcterms:modified>
</cp:coreProperties>
</file>