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800" windowHeight="11835"/>
  </bookViews>
  <sheets>
    <sheet name="Plantilla Ejecución " sheetId="3" r:id="rId1"/>
  </sheets>
  <definedNames>
    <definedName name="_xlnm.Print_Area" localSheetId="0">'Plantilla Ejecución '!$A$1:$N$103</definedName>
  </definedNames>
  <calcPr calcId="125725"/>
</workbook>
</file>

<file path=xl/calcChain.xml><?xml version="1.0" encoding="utf-8"?>
<calcChain xmlns="http://schemas.openxmlformats.org/spreadsheetml/2006/main">
  <c r="N86" i="3"/>
  <c r="N85"/>
  <c r="N84"/>
  <c r="N83"/>
  <c r="N82"/>
  <c r="N81"/>
  <c r="N80"/>
  <c r="N79"/>
  <c r="N63"/>
  <c r="N65"/>
  <c r="N64"/>
  <c r="N32"/>
  <c r="N26" s="1"/>
  <c r="N30"/>
  <c r="N28"/>
  <c r="H21"/>
  <c r="H22"/>
  <c r="N20"/>
  <c r="N19"/>
  <c r="N18"/>
  <c r="N71"/>
  <c r="N68"/>
  <c r="N52"/>
  <c r="N44"/>
  <c r="N36"/>
  <c r="N10"/>
  <c r="N74"/>
  <c r="N73"/>
  <c r="N72"/>
  <c r="N70"/>
  <c r="N69"/>
  <c r="N67"/>
  <c r="N66"/>
  <c r="N62"/>
  <c r="N61"/>
  <c r="N60"/>
  <c r="N59"/>
  <c r="N58"/>
  <c r="N57"/>
  <c r="N56"/>
  <c r="N55"/>
  <c r="N54"/>
  <c r="N53"/>
  <c r="N51"/>
  <c r="N50"/>
  <c r="N49"/>
  <c r="N48"/>
  <c r="N47"/>
  <c r="N46"/>
  <c r="N45"/>
  <c r="N43"/>
  <c r="N42"/>
  <c r="N41"/>
  <c r="N40"/>
  <c r="N39"/>
  <c r="N38"/>
  <c r="N37"/>
  <c r="N35"/>
  <c r="N34"/>
  <c r="N33"/>
  <c r="N31"/>
  <c r="N29"/>
  <c r="N27"/>
  <c r="N25"/>
  <c r="N24"/>
  <c r="N23"/>
  <c r="N17"/>
  <c r="N15"/>
  <c r="N14"/>
  <c r="N13"/>
  <c r="N12"/>
  <c r="N11"/>
  <c r="L17"/>
  <c r="L11"/>
  <c r="J11"/>
  <c r="J37"/>
  <c r="L37" s="1"/>
  <c r="J17"/>
  <c r="J15"/>
  <c r="L15" s="1"/>
  <c r="J12"/>
  <c r="L12" s="1"/>
  <c r="H11"/>
  <c r="E36"/>
  <c r="G36"/>
  <c r="H36"/>
  <c r="F86"/>
  <c r="G86" s="1"/>
  <c r="H86" s="1"/>
  <c r="F84"/>
  <c r="G84" s="1"/>
  <c r="H83"/>
  <c r="H81"/>
  <c r="H80"/>
  <c r="F74"/>
  <c r="G74" s="1"/>
  <c r="H74" s="1"/>
  <c r="J74" s="1"/>
  <c r="L74" s="1"/>
  <c r="F73"/>
  <c r="G73" s="1"/>
  <c r="H73" s="1"/>
  <c r="J73" s="1"/>
  <c r="L73" s="1"/>
  <c r="F72"/>
  <c r="G72" s="1"/>
  <c r="H72" s="1"/>
  <c r="J72" s="1"/>
  <c r="L72" s="1"/>
  <c r="F70"/>
  <c r="G70" s="1"/>
  <c r="H70" s="1"/>
  <c r="J70" s="1"/>
  <c r="L70" s="1"/>
  <c r="F69"/>
  <c r="G69" s="1"/>
  <c r="H69" s="1"/>
  <c r="J69" s="1"/>
  <c r="F67"/>
  <c r="G67" s="1"/>
  <c r="H67" s="1"/>
  <c r="J67" s="1"/>
  <c r="L67" s="1"/>
  <c r="F66"/>
  <c r="G66" s="1"/>
  <c r="H66" s="1"/>
  <c r="J66" s="1"/>
  <c r="L66" s="1"/>
  <c r="F65"/>
  <c r="G65" s="1"/>
  <c r="H65" s="1"/>
  <c r="J65" s="1"/>
  <c r="L65" s="1"/>
  <c r="F64"/>
  <c r="H63" s="1"/>
  <c r="F62"/>
  <c r="F61"/>
  <c r="G61" s="1"/>
  <c r="H61" s="1"/>
  <c r="J61" s="1"/>
  <c r="L61" s="1"/>
  <c r="F60"/>
  <c r="G60" s="1"/>
  <c r="H60" s="1"/>
  <c r="J60" s="1"/>
  <c r="L60" s="1"/>
  <c r="F59"/>
  <c r="H59" s="1"/>
  <c r="J59" s="1"/>
  <c r="L59" s="1"/>
  <c r="F58"/>
  <c r="G58" s="1"/>
  <c r="H58" s="1"/>
  <c r="J58" s="1"/>
  <c r="L58" s="1"/>
  <c r="F57"/>
  <c r="G57" s="1"/>
  <c r="H57" s="1"/>
  <c r="J57" s="1"/>
  <c r="L57" s="1"/>
  <c r="F56"/>
  <c r="G56" s="1"/>
  <c r="H56" s="1"/>
  <c r="J56" s="1"/>
  <c r="L56" s="1"/>
  <c r="F55"/>
  <c r="G55" s="1"/>
  <c r="H55" s="1"/>
  <c r="J55" s="1"/>
  <c r="L55" s="1"/>
  <c r="F54"/>
  <c r="G54" s="1"/>
  <c r="H54" s="1"/>
  <c r="J54" s="1"/>
  <c r="L54" s="1"/>
  <c r="F53"/>
  <c r="H53" s="1"/>
  <c r="F51"/>
  <c r="G51" s="1"/>
  <c r="H51" s="1"/>
  <c r="J51" s="1"/>
  <c r="L51" s="1"/>
  <c r="F50"/>
  <c r="G50" s="1"/>
  <c r="H50" s="1"/>
  <c r="J50" s="1"/>
  <c r="L50" s="1"/>
  <c r="F49"/>
  <c r="G49" s="1"/>
  <c r="H49" s="1"/>
  <c r="J49" s="1"/>
  <c r="L49" s="1"/>
  <c r="F48"/>
  <c r="G48" s="1"/>
  <c r="H48" s="1"/>
  <c r="J48" s="1"/>
  <c r="L48" s="1"/>
  <c r="F47"/>
  <c r="G47" s="1"/>
  <c r="H47" s="1"/>
  <c r="J47" s="1"/>
  <c r="L47" s="1"/>
  <c r="F46"/>
  <c r="G46" s="1"/>
  <c r="H46" s="1"/>
  <c r="J46" s="1"/>
  <c r="L46" s="1"/>
  <c r="F45"/>
  <c r="G45" s="1"/>
  <c r="H45" s="1"/>
  <c r="J45" s="1"/>
  <c r="F43"/>
  <c r="J43" s="1"/>
  <c r="L43" s="1"/>
  <c r="F42"/>
  <c r="J42" s="1"/>
  <c r="L42" s="1"/>
  <c r="F41"/>
  <c r="J41" s="1"/>
  <c r="L41" s="1"/>
  <c r="F40"/>
  <c r="J40" s="1"/>
  <c r="L40" s="1"/>
  <c r="F39"/>
  <c r="J39" s="1"/>
  <c r="L39" s="1"/>
  <c r="F38"/>
  <c r="F36" s="1"/>
  <c r="F35"/>
  <c r="H35" s="1"/>
  <c r="J35" s="1"/>
  <c r="L35" s="1"/>
  <c r="F34"/>
  <c r="H34" s="1"/>
  <c r="J34" s="1"/>
  <c r="L34" s="1"/>
  <c r="F33"/>
  <c r="H33" s="1"/>
  <c r="J33" s="1"/>
  <c r="L33" s="1"/>
  <c r="F32"/>
  <c r="H32" s="1"/>
  <c r="J32" s="1"/>
  <c r="L32" s="1"/>
  <c r="F31"/>
  <c r="H31" s="1"/>
  <c r="J31" s="1"/>
  <c r="L31" s="1"/>
  <c r="F30"/>
  <c r="H30" s="1"/>
  <c r="J30" s="1"/>
  <c r="L30" s="1"/>
  <c r="F29"/>
  <c r="H29" s="1"/>
  <c r="J29" s="1"/>
  <c r="L29" s="1"/>
  <c r="F28"/>
  <c r="H28" s="1"/>
  <c r="J28" s="1"/>
  <c r="L28" s="1"/>
  <c r="F27"/>
  <c r="H27" s="1"/>
  <c r="J27" s="1"/>
  <c r="F25"/>
  <c r="H25" s="1"/>
  <c r="J25" s="1"/>
  <c r="L25" s="1"/>
  <c r="F24"/>
  <c r="H24" s="1"/>
  <c r="J24" s="1"/>
  <c r="L24" s="1"/>
  <c r="F23"/>
  <c r="H23" s="1"/>
  <c r="J23" s="1"/>
  <c r="L23" s="1"/>
  <c r="F22"/>
  <c r="F21"/>
  <c r="F20"/>
  <c r="H20" s="1"/>
  <c r="J20" s="1"/>
  <c r="L20" s="1"/>
  <c r="F19"/>
  <c r="H19" s="1"/>
  <c r="J19" s="1"/>
  <c r="L19" s="1"/>
  <c r="F18"/>
  <c r="H18" s="1"/>
  <c r="J18" s="1"/>
  <c r="F17"/>
  <c r="H17" s="1"/>
  <c r="F15"/>
  <c r="H15" s="1"/>
  <c r="F14"/>
  <c r="H14" s="1"/>
  <c r="F13"/>
  <c r="H13" s="1"/>
  <c r="J13" s="1"/>
  <c r="L13" s="1"/>
  <c r="F12"/>
  <c r="H12" s="1"/>
  <c r="F11"/>
  <c r="F10" s="1"/>
  <c r="L71" l="1"/>
  <c r="J53"/>
  <c r="H52"/>
  <c r="J26"/>
  <c r="L27"/>
  <c r="L26" s="1"/>
  <c r="J68"/>
  <c r="L69"/>
  <c r="L68" s="1"/>
  <c r="L45"/>
  <c r="L44" s="1"/>
  <c r="J44"/>
  <c r="B31"/>
  <c r="H26"/>
  <c r="J38"/>
  <c r="L18"/>
  <c r="H10"/>
  <c r="J14"/>
  <c r="L14" s="1"/>
  <c r="L10" s="1"/>
  <c r="B59"/>
  <c r="F26"/>
  <c r="G62"/>
  <c r="H62" s="1"/>
  <c r="F16"/>
  <c r="T76"/>
  <c r="D63"/>
  <c r="D52"/>
  <c r="D36"/>
  <c r="D26"/>
  <c r="D16"/>
  <c r="D10"/>
  <c r="B61"/>
  <c r="B58"/>
  <c r="B56"/>
  <c r="B55"/>
  <c r="B54"/>
  <c r="B37"/>
  <c r="B35"/>
  <c r="B33"/>
  <c r="B32"/>
  <c r="B29"/>
  <c r="B28"/>
  <c r="B27"/>
  <c r="B24"/>
  <c r="B23"/>
  <c r="B20"/>
  <c r="B19"/>
  <c r="B18"/>
  <c r="B17"/>
  <c r="B15"/>
  <c r="B13"/>
  <c r="B12"/>
  <c r="B11"/>
  <c r="J63" l="1"/>
  <c r="B62"/>
  <c r="J62"/>
  <c r="L62" s="1"/>
  <c r="L38"/>
  <c r="L36" s="1"/>
  <c r="J36"/>
  <c r="L53"/>
  <c r="J52"/>
  <c r="J10"/>
  <c r="B10" s="1"/>
  <c r="B26"/>
  <c r="S76"/>
  <c r="S89" s="1"/>
  <c r="R76"/>
  <c r="R89" s="1"/>
  <c r="B36" l="1"/>
  <c r="L52"/>
  <c r="B52" s="1"/>
  <c r="B53"/>
  <c r="L63"/>
  <c r="B63" s="1"/>
  <c r="B64"/>
  <c r="T89"/>
  <c r="Q76"/>
  <c r="Q89" s="1"/>
  <c r="D76" l="1"/>
  <c r="F76"/>
  <c r="F89" s="1"/>
  <c r="O76"/>
  <c r="O89" s="1"/>
  <c r="Z9"/>
  <c r="AA9" s="1"/>
  <c r="AB9" s="1"/>
  <c r="AC9" s="1"/>
  <c r="AD9" s="1"/>
  <c r="AE9" s="1"/>
  <c r="AG9" s="1"/>
  <c r="D89" l="1"/>
  <c r="AF8"/>
  <c r="AG8" s="1"/>
  <c r="P76" l="1"/>
  <c r="P89" l="1"/>
  <c r="J22" l="1"/>
  <c r="L22" s="1"/>
  <c r="J21"/>
  <c r="H16"/>
  <c r="N22" l="1"/>
  <c r="B22" s="1"/>
  <c r="J16"/>
  <c r="J76" s="1"/>
  <c r="J89" s="1"/>
  <c r="L21"/>
  <c r="H76"/>
  <c r="H89" s="1"/>
  <c r="L16" l="1"/>
  <c r="L76" s="1"/>
  <c r="L89" s="1"/>
  <c r="N21"/>
  <c r="N16" s="1"/>
  <c r="N76" s="1"/>
  <c r="N89" s="1"/>
  <c r="B16" l="1"/>
  <c r="B76" s="1"/>
  <c r="B89" s="1"/>
  <c r="B21"/>
</calcChain>
</file>

<file path=xl/sharedStrings.xml><?xml version="1.0" encoding="utf-8"?>
<sst xmlns="http://schemas.openxmlformats.org/spreadsheetml/2006/main" count="108" uniqueCount="103">
  <si>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</si>
  <si>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</si>
  <si>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</si>
  <si>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</si>
  <si>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</si>
  <si>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</si>
  <si>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</si>
  <si>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</si>
  <si>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</si>
  <si>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</si>
  <si>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</si>
  <si>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</si>
  <si>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</si>
  <si>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</si>
  <si>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</si>
  <si>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</si>
  <si>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</si>
  <si>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</si>
  <si>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</si>
  <si>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</si>
  <si>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</si>
  <si>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</si>
  <si>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</si>
  <si>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</si>
  <si>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</si>
  <si>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</si>
  <si>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</si>
  <si>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</si>
  <si>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</si>
  <si>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</si>
  <si>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MAQUINARIA, OTROS EQUIPOS Y HERRAMIENTAS</t>
  </si>
  <si>
    <t>Total Gastos</t>
  </si>
  <si>
    <t>2.1.3 - DIETAS Y GASTOS DE REPRESENTACIÓN</t>
  </si>
  <si>
    <t>2.7 - OBRAS</t>
  </si>
  <si>
    <t>2.7.1 - OBRAS EN EDIFICACIONES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</si>
  <si>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</si>
  <si>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</si>
  <si>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</si>
  <si>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</si>
  <si>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</si>
  <si>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</si>
  <si>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</si>
  <si>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</si>
  <si>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</si>
  <si>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</si>
  <si>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</si>
  <si>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</si>
  <si>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</si>
  <si>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</si>
  <si>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</si>
  <si>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</si>
  <si>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</si>
  <si>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</si>
  <si>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</si>
  <si>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</si>
  <si>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</si>
  <si>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</si>
  <si>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</si>
  <si>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</si>
  <si>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</si>
  <si>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</si>
  <si>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</si>
  <si>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</si>
  <si>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Total </t>
  </si>
  <si>
    <t>2.6.3- EQUIPO E INSTRUMENTAL, CIENTIFICO Y DE LABORATORIO</t>
  </si>
  <si>
    <t>2.6.8- BIENES INTANGIBLES</t>
  </si>
  <si>
    <t>2.6.9- EDIFICIOS, ESTRUCTURAS, TIERRAS, TERRENOS Y OBJETOS DE VALOR</t>
  </si>
  <si>
    <t>2.2.9- OTRAS CNTRATACIONES DE SERVICIOS</t>
  </si>
  <si>
    <t>2.3.4- PRODUCTOS FARMACEUTICOS</t>
  </si>
  <si>
    <t>2.6.6-EQUIPOS DE DEFENSA Y SEGURIDAD</t>
  </si>
  <si>
    <t>2.1.4 - GRATIFICACIONES Y BONIFICACIONES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</si>
  <si>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</si>
  <si>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</si>
  <si>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</si>
  <si>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</si>
  <si>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</si>
  <si>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</si>
  <si>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2.6.7 - ACTIVOS BIÓLOGICOS CULTIVABLES</t>
  </si>
  <si>
    <t>2.7.2 - INFRAESTRUCTURA</t>
  </si>
  <si>
    <t>2.7.3 - CONSTRUCCIONES EN BIENES CONCESIONADOS</t>
  </si>
  <si>
    <t>2.7.4 - GASTOS QUE SE ASIGNARÁN DURANTE EL EJERCICIO PARA INVERSIÓN (ART. 32 Y 33 LEY 423-06)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</si>
  <si>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</si>
  <si>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</si>
  <si>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</si>
  <si>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</si>
  <si>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</si>
  <si>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</si>
  <si>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</si>
  <si>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</si>
  <si>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</si>
  <si>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</si>
  <si>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</si>
  <si>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</si>
  <si>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</si>
  <si>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</si>
  <si>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</si>
  <si>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 xml:space="preserve">2. Se presenta el gasto por mes; cada mes se debe actualizar el gasto devengado de los </t>
  </si>
  <si>
    <t xml:space="preserve">meses anteriores. </t>
  </si>
  <si>
    <t>ARCHIVO GENERAL DE LA NACION</t>
  </si>
  <si>
    <t>MINISTERIO DE CULTURA</t>
  </si>
  <si>
    <t>AÑO 2020</t>
  </si>
  <si>
    <t xml:space="preserve">Ejecución de Gastos y Aplicaciones Financieras </t>
  </si>
  <si>
    <t xml:space="preserve"> En RD$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</si>
</sst>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indexed="8"/>
      <name val="Calibri"/>
      <family val="2"/>
    </font>
    <font>
      <b/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5">
    <xf numFmtId="0" fontId="0" fillId="0" borderId="0" xfId="0"/>
    <xf numFmtId="165" fontId="1" fillId="0" borderId="1" xfId="0" applyNumberFormat="1" applyFont="1" applyBorder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164" fontId="1" fillId="2" borderId="2" xfId="1" applyFont="1" applyFill="1" applyBorder="1" applyAlignment="1">
      <alignment horizontal="center" vertical="center" wrapText="1"/>
    </xf>
    <xf numFmtId="164" fontId="0" fillId="0" borderId="0" xfId="1" applyFont="1" applyAlignment="1">
      <alignment vertical="center"/>
    </xf>
    <xf numFmtId="164" fontId="1" fillId="0" borderId="0" xfId="1" applyFont="1" applyAlignment="1">
      <alignment vertical="center"/>
    </xf>
    <xf numFmtId="0" fontId="0" fillId="0" borderId="0" xfId="0" applyAlignment="1">
      <alignment vertical="center"/>
    </xf>
    <xf numFmtId="43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3" borderId="0" xfId="1" applyFont="1" applyFill="1" applyBorder="1" applyAlignment="1">
      <alignment horizontal="center" vertical="center" wrapText="1"/>
    </xf>
    <xf numFmtId="164" fontId="1" fillId="3" borderId="2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readingOrder="2"/>
    </xf>
    <xf numFmtId="0" fontId="0" fillId="0" borderId="0" xfId="0" applyBorder="1"/>
    <xf numFmtId="0" fontId="6" fillId="0" borderId="0" xfId="0" applyFont="1" applyBorder="1" applyAlignment="1">
      <alignment horizontal="center" readingOrder="2"/>
    </xf>
    <xf numFmtId="0" fontId="7" fillId="0" borderId="0" xfId="0" applyFont="1" applyBorder="1" applyAlignment="1">
      <alignment horizontal="center" readingOrder="2"/>
    </xf>
    <xf numFmtId="0" fontId="6" fillId="0" borderId="0" xfId="0" applyFont="1" applyAlignment="1">
      <alignment horizontal="center" readingOrder="2"/>
    </xf>
    <xf numFmtId="0" fontId="1" fillId="0" borderId="0" xfId="0" applyFont="1" applyAlignment="1"/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" fontId="0" fillId="0" borderId="0" xfId="1" applyNumberFormat="1" applyFont="1" applyAlignment="1">
      <alignment vertical="center"/>
    </xf>
    <xf numFmtId="0" fontId="9" fillId="0" borderId="0" xfId="0" applyFont="1" applyBorder="1" applyAlignment="1">
      <alignment horizontal="center" readingOrder="2"/>
    </xf>
    <xf numFmtId="0" fontId="0" fillId="0" borderId="0" xfId="0" applyFont="1" applyAlignment="1">
      <alignment horizontal="left"/>
    </xf>
    <xf numFmtId="0" fontId="0" fillId="0" borderId="0" xfId="0" applyAlignment="1"/>
    <xf numFmtId="0" fontId="5" fillId="0" borderId="0" xfId="0" applyFont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1" fillId="0" borderId="1" xfId="1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0" xfId="1" applyFont="1" applyAlignment="1"/>
    <xf numFmtId="164" fontId="0" fillId="0" borderId="0" xfId="0" applyNumberFormat="1" applyAlignment="1"/>
    <xf numFmtId="0" fontId="8" fillId="0" borderId="0" xfId="0" applyFont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164" fontId="2" fillId="2" borderId="2" xfId="1" applyFont="1" applyFill="1" applyBorder="1" applyAlignment="1">
      <alignment horizontal="center" vertical="center"/>
    </xf>
    <xf numFmtId="164" fontId="1" fillId="2" borderId="2" xfId="1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64" fontId="1" fillId="0" borderId="1" xfId="1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164" fontId="1" fillId="3" borderId="0" xfId="1" applyFont="1" applyFill="1" applyBorder="1" applyAlignment="1">
      <alignment horizontal="center" vertical="center"/>
    </xf>
    <xf numFmtId="164" fontId="1" fillId="3" borderId="2" xfId="1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" fontId="1" fillId="0" borderId="0" xfId="1" applyNumberFormat="1" applyFont="1" applyAlignment="1">
      <alignment vertical="center"/>
    </xf>
    <xf numFmtId="164" fontId="4" fillId="0" borderId="0" xfId="1" applyFont="1" applyAlignment="1">
      <alignment vertical="center"/>
    </xf>
    <xf numFmtId="164" fontId="1" fillId="0" borderId="1" xfId="1" applyFont="1" applyBorder="1" applyAlignment="1">
      <alignment vertical="center" wrapText="1"/>
    </xf>
    <xf numFmtId="164" fontId="2" fillId="3" borderId="0" xfId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687538</xdr:colOff>
      <xdr:row>0</xdr:row>
      <xdr:rowOff>228772</xdr:rowOff>
    </xdr:from>
    <xdr:to>
      <xdr:col>0</xdr:col>
      <xdr:colOff>3468838</xdr:colOff>
      <xdr:row>6</xdr:row>
      <xdr:rowOff>0</xdr:rowOff>
    </xdr:to>
    <xdr:pic>
      <xdr:nvPicPr>
        <xdr:cNvPr id="4" name="Picture 2" descr="http://cultura.gob.do/images/ImagenesPortalPrincipal/LogoInstitucional_minc500x77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538" y="228772"/>
          <a:ext cx="2781300" cy="1139364"/>
        </a:xfrm>
        <a:prstGeom prst="rect">
          <a:avLst/>
        </a:prstGeom>
        <a:noFill/>
      </xdr:spPr>
    </xdr:pic>
    <xdr:clientData/>
  </xdr:twoCellAnchor>
  <xdr:twoCellAnchor>
    <xdr:from>
      <xdr:col>7</xdr:col>
      <xdr:colOff>651741</xdr:colOff>
      <xdr:row>0</xdr:row>
      <xdr:rowOff>122670</xdr:rowOff>
    </xdr:from>
    <xdr:to>
      <xdr:col>11</xdr:col>
      <xdr:colOff>844276</xdr:colOff>
      <xdr:row>5</xdr:row>
      <xdr:rowOff>78797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33916" y="122670"/>
          <a:ext cx="2526160" cy="1108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2946689</xdr:colOff>
      <xdr:row>97</xdr:row>
      <xdr:rowOff>85725</xdr:rowOff>
    </xdr:from>
    <xdr:to>
      <xdr:col>7</xdr:col>
      <xdr:colOff>419101</xdr:colOff>
      <xdr:row>102</xdr:row>
      <xdr:rowOff>52242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2946689" y="18659475"/>
          <a:ext cx="7254587" cy="9285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200" b="1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Carlos Castellanos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Enc.</a:t>
          </a: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Interino Administrativo y Financiero</a:t>
          </a:r>
          <a:endParaRPr lang="en-US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21</xdr:col>
      <xdr:colOff>2137403</xdr:colOff>
      <xdr:row>99</xdr:row>
      <xdr:rowOff>152399</xdr:rowOff>
    </xdr:from>
    <xdr:to>
      <xdr:col>21</xdr:col>
      <xdr:colOff>2238374</xdr:colOff>
      <xdr:row>100</xdr:row>
      <xdr:rowOff>7618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22216103" y="29603699"/>
          <a:ext cx="100971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marL="0" indent="0" algn="ctr" rtl="1">
            <a:defRPr sz="1000"/>
          </a:pPr>
          <a:r>
            <a:rPr lang="en-US" sz="1000">
              <a:latin typeface="+mn-lt"/>
              <a:ea typeface="+mn-ea"/>
              <a:cs typeface="+mn-cs"/>
            </a:rPr>
            <a:t> </a:t>
          </a:r>
          <a:r>
            <a:rPr lang="en-US" sz="1200"/>
            <a:t> </a:t>
          </a:r>
          <a:endParaRPr lang="en-US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3"/>
  <sheetViews>
    <sheetView showGridLines="0" tabSelected="1" zoomScaleNormal="100" zoomScaleSheetLayoutView="55" workbookViewId="0">
      <selection activeCell="N73" sqref="N73"/>
    </sheetView>
  </sheetViews>
  <sheetFormatPr baseColWidth="10" defaultColWidth="9.140625" defaultRowHeight="15"/>
  <cols>
    <col min="1" max="1" width="89.85546875" customWidth="1"/>
    <col min="2" max="2" width="22.42578125" customWidth="1"/>
    <col min="3" max="3" width="5.5703125" customWidth="1"/>
    <col min="4" max="4" width="14.42578125" customWidth="1"/>
    <col min="5" max="5" width="14.140625" hidden="1" customWidth="1"/>
    <col min="6" max="6" width="14.42578125" customWidth="1"/>
    <col min="7" max="7" width="14.42578125" hidden="1" customWidth="1"/>
    <col min="8" max="8" width="14" customWidth="1"/>
    <col min="9" max="9" width="14" hidden="1" customWidth="1"/>
    <col min="10" max="10" width="21.140625" bestFit="1" customWidth="1"/>
    <col min="11" max="11" width="21" hidden="1" customWidth="1"/>
    <col min="12" max="12" width="21" bestFit="1" customWidth="1"/>
    <col min="13" max="13" width="14.140625" hidden="1" customWidth="1"/>
    <col min="14" max="14" width="20.7109375" bestFit="1" customWidth="1"/>
    <col min="15" max="15" width="21" bestFit="1" customWidth="1"/>
    <col min="16" max="16" width="20.85546875" bestFit="1" customWidth="1"/>
    <col min="17" max="18" width="20.5703125" bestFit="1" customWidth="1"/>
    <col min="19" max="19" width="14.5703125" customWidth="1"/>
    <col min="20" max="20" width="21.42578125" bestFit="1" customWidth="1"/>
    <col min="22" max="22" width="96.7109375" bestFit="1" customWidth="1"/>
    <col min="24" max="31" width="6" bestFit="1" customWidth="1"/>
    <col min="32" max="33" width="7" bestFit="1" customWidth="1"/>
  </cols>
  <sheetData>
    <row r="1" spans="1:33" ht="18.75" customHeight="1">
      <c r="A1" s="32"/>
      <c r="B1" s="32"/>
      <c r="C1" s="32"/>
      <c r="D1" s="32"/>
      <c r="E1" s="32"/>
      <c r="F1" s="32"/>
      <c r="G1" s="32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33" ht="18.75" customHeight="1">
      <c r="A2" s="64" t="s">
        <v>99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1"/>
      <c r="N2" s="25"/>
      <c r="O2" s="25"/>
      <c r="P2" s="25"/>
      <c r="Q2" s="25"/>
      <c r="R2" s="25"/>
      <c r="S2" s="25"/>
      <c r="T2" s="25"/>
      <c r="V2" s="4" t="s">
        <v>59</v>
      </c>
    </row>
    <row r="3" spans="1:33" ht="18.75">
      <c r="A3" s="64" t="s">
        <v>98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1"/>
      <c r="N3" s="9"/>
      <c r="O3" s="9"/>
      <c r="P3" s="9"/>
      <c r="Q3" s="9"/>
      <c r="R3" s="9"/>
      <c r="S3" s="9"/>
      <c r="T3" s="9"/>
      <c r="V3" s="4"/>
    </row>
    <row r="4" spans="1:33" ht="18.75">
      <c r="A4" s="64" t="s">
        <v>100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1"/>
      <c r="N4" s="25"/>
      <c r="O4" s="25"/>
      <c r="P4" s="25"/>
      <c r="Q4" s="25"/>
      <c r="R4" s="25"/>
      <c r="S4" s="25"/>
      <c r="T4" s="25"/>
      <c r="V4" s="4" t="s">
        <v>60</v>
      </c>
    </row>
    <row r="5" spans="1:33" ht="15.75" customHeight="1">
      <c r="A5" s="64" t="s">
        <v>101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1"/>
      <c r="N5" s="26"/>
      <c r="O5" s="26"/>
      <c r="P5" s="26"/>
      <c r="Q5" s="26"/>
      <c r="R5" s="26"/>
      <c r="S5" s="26"/>
      <c r="T5" s="26"/>
      <c r="V5" s="4" t="s">
        <v>58</v>
      </c>
    </row>
    <row r="6" spans="1:33">
      <c r="A6" s="63" t="s">
        <v>102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2"/>
      <c r="N6" s="24"/>
      <c r="O6" s="24"/>
      <c r="P6" s="24"/>
      <c r="Q6" s="24"/>
      <c r="R6" s="24"/>
      <c r="S6" s="24"/>
      <c r="T6" s="24"/>
      <c r="V6" s="4" t="s">
        <v>61</v>
      </c>
    </row>
    <row r="7" spans="1:33">
      <c r="A7" s="31"/>
      <c r="B7" s="31"/>
      <c r="C7" s="31"/>
      <c r="D7" s="31"/>
      <c r="E7" s="31"/>
      <c r="F7" s="31"/>
      <c r="G7" s="31"/>
      <c r="V7" s="4" t="s">
        <v>62</v>
      </c>
    </row>
    <row r="8" spans="1:33" ht="15.75">
      <c r="A8" s="33" t="s">
        <v>0</v>
      </c>
      <c r="B8" s="34" t="s">
        <v>63</v>
      </c>
      <c r="C8" s="34"/>
      <c r="D8" s="34" t="s">
        <v>46</v>
      </c>
      <c r="E8" s="34"/>
      <c r="F8" s="34" t="s">
        <v>47</v>
      </c>
      <c r="G8" s="34"/>
      <c r="H8" s="3" t="s">
        <v>48</v>
      </c>
      <c r="I8" s="3"/>
      <c r="J8" s="3" t="s">
        <v>49</v>
      </c>
      <c r="K8" s="3"/>
      <c r="L8" s="3" t="s">
        <v>50</v>
      </c>
      <c r="M8" s="3"/>
      <c r="N8" s="3" t="s">
        <v>51</v>
      </c>
      <c r="O8" s="3" t="s">
        <v>52</v>
      </c>
      <c r="P8" s="3" t="s">
        <v>53</v>
      </c>
      <c r="Q8" s="3" t="s">
        <v>54</v>
      </c>
      <c r="R8" s="3" t="s">
        <v>55</v>
      </c>
      <c r="S8" s="3" t="s">
        <v>56</v>
      </c>
      <c r="T8" s="3" t="s">
        <v>57</v>
      </c>
      <c r="AF8" s="8">
        <f>SUM(X9:AF9)</f>
        <v>11.029108875781253</v>
      </c>
      <c r="AG8" s="8">
        <f>+AF8+AG9</f>
        <v>13.989108875781252</v>
      </c>
    </row>
    <row r="9" spans="1:33">
      <c r="A9" s="35" t="s">
        <v>1</v>
      </c>
      <c r="B9" s="36"/>
      <c r="C9" s="36"/>
      <c r="D9" s="36"/>
      <c r="E9" s="36"/>
      <c r="F9" s="36"/>
      <c r="G9" s="36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X9" s="6">
        <v>1</v>
      </c>
      <c r="Y9" s="6">
        <v>1.05</v>
      </c>
      <c r="Z9" s="6">
        <f t="shared" ref="Z9:AE9" si="0">+Y9*1.05</f>
        <v>1.1025</v>
      </c>
      <c r="AA9" s="6">
        <f t="shared" si="0"/>
        <v>1.1576250000000001</v>
      </c>
      <c r="AB9" s="6">
        <f t="shared" si="0"/>
        <v>1.2155062500000002</v>
      </c>
      <c r="AC9" s="6">
        <f t="shared" si="0"/>
        <v>1.2762815625000004</v>
      </c>
      <c r="AD9" s="6">
        <f t="shared" si="0"/>
        <v>1.3400956406250004</v>
      </c>
      <c r="AE9" s="6">
        <f t="shared" si="0"/>
        <v>1.4071004226562505</v>
      </c>
      <c r="AF9" s="6">
        <v>1.48</v>
      </c>
      <c r="AG9" s="6">
        <f>+AF9*2</f>
        <v>2.96</v>
      </c>
    </row>
    <row r="10" spans="1:33">
      <c r="A10" s="37" t="s">
        <v>2</v>
      </c>
      <c r="B10" s="12">
        <f>SUM(D10+F10+H10+J10+L10+N10+O10+P10+Q10+R10+S10+T10)</f>
        <v>67842909.770000011</v>
      </c>
      <c r="C10" s="12"/>
      <c r="D10" s="12">
        <f>SUM(D11:D15)</f>
        <v>11072601.449999999</v>
      </c>
      <c r="E10" s="12"/>
      <c r="F10" s="12">
        <f>SUM(F11:F15)</f>
        <v>11224199.319999998</v>
      </c>
      <c r="G10" s="12"/>
      <c r="H10" s="12">
        <f>SUM(H11:H15)</f>
        <v>11047168.970000001</v>
      </c>
      <c r="I10" s="12"/>
      <c r="J10" s="12">
        <f>SUM(J11:J15)</f>
        <v>11427469.370000005</v>
      </c>
      <c r="K10" s="12"/>
      <c r="L10" s="12">
        <f>SUM(L11:L15)</f>
        <v>11562738.399999997</v>
      </c>
      <c r="M10" s="12"/>
      <c r="N10" s="12">
        <f>SUM(N11:N15)</f>
        <v>11508732.260000013</v>
      </c>
      <c r="O10" s="12"/>
      <c r="P10" s="12"/>
      <c r="Q10" s="12"/>
      <c r="R10" s="12"/>
      <c r="S10" s="12"/>
      <c r="T10" s="12"/>
      <c r="X10" s="7"/>
    </row>
    <row r="11" spans="1:33">
      <c r="A11" s="38" t="s">
        <v>3</v>
      </c>
      <c r="B11" s="11">
        <f t="shared" ref="B11:B64" si="1">SUM(D11+F11+H11+J11+L11+N11+O11+P11+Q11+R11+S11+T11)</f>
        <v>56301628.850000009</v>
      </c>
      <c r="C11" s="39"/>
      <c r="D11" s="11">
        <v>9205925</v>
      </c>
      <c r="E11" s="11">
        <v>18553992.129999999</v>
      </c>
      <c r="F11" s="11">
        <f>SUM(E11-D11)</f>
        <v>9348067.129999999</v>
      </c>
      <c r="G11" s="11">
        <v>27737867.129999999</v>
      </c>
      <c r="H11" s="11">
        <f>SUM(G11-F11-D11)</f>
        <v>9183875</v>
      </c>
      <c r="I11" s="11">
        <v>37198617.850000001</v>
      </c>
      <c r="J11" s="11">
        <f>SUM(I11-H11-F11-D11)</f>
        <v>9460750.7200000025</v>
      </c>
      <c r="K11" s="11">
        <v>46823666.850000001</v>
      </c>
      <c r="L11" s="11">
        <f>SUM(K11-J11-H11-F11-D11)</f>
        <v>9625048.9999999963</v>
      </c>
      <c r="M11" s="11">
        <v>56301628.850000001</v>
      </c>
      <c r="N11" s="11">
        <f>SUM(M11-L11-J11-H11-F11-D11)</f>
        <v>9477962.0000000112</v>
      </c>
      <c r="O11" s="11"/>
      <c r="P11" s="11"/>
      <c r="Q11" s="11"/>
      <c r="R11" s="11"/>
      <c r="S11" s="11"/>
      <c r="T11" s="11"/>
    </row>
    <row r="12" spans="1:33">
      <c r="A12" s="38" t="s">
        <v>4</v>
      </c>
      <c r="B12" s="11">
        <f t="shared" si="1"/>
        <v>3074898.56</v>
      </c>
      <c r="C12" s="39"/>
      <c r="D12" s="11">
        <v>482600</v>
      </c>
      <c r="E12" s="11">
        <v>965200</v>
      </c>
      <c r="F12" s="11">
        <f>SUM(E12-D12)</f>
        <v>482600</v>
      </c>
      <c r="G12" s="11">
        <v>1447800</v>
      </c>
      <c r="H12" s="11">
        <f>SUM(G12-F12-D12)</f>
        <v>482600</v>
      </c>
      <c r="I12" s="11">
        <v>1994698.56</v>
      </c>
      <c r="J12" s="11">
        <f>SUM(I12-H12-F12-D12)</f>
        <v>546898.56000000006</v>
      </c>
      <c r="K12" s="11">
        <v>2477298.56</v>
      </c>
      <c r="L12" s="11">
        <f>SUM(K12-J12-H12-F12-D12)</f>
        <v>482600</v>
      </c>
      <c r="M12" s="11">
        <v>3074898.56</v>
      </c>
      <c r="N12" s="11">
        <f t="shared" ref="N12:N15" si="2">SUM(M12-L12-J12-H12-F12-D12)</f>
        <v>597600</v>
      </c>
      <c r="O12" s="11"/>
      <c r="P12" s="11"/>
      <c r="Q12" s="11"/>
      <c r="R12" s="11"/>
      <c r="S12" s="11"/>
      <c r="T12" s="11"/>
    </row>
    <row r="13" spans="1:33">
      <c r="A13" s="38" t="s">
        <v>32</v>
      </c>
      <c r="B13" s="11">
        <f t="shared" si="1"/>
        <v>16076.8</v>
      </c>
      <c r="C13" s="39"/>
      <c r="D13" s="28">
        <v>0</v>
      </c>
      <c r="E13" s="28">
        <v>0</v>
      </c>
      <c r="F13" s="28">
        <f>SUM(E13-D13)</f>
        <v>0</v>
      </c>
      <c r="G13" s="28">
        <v>0</v>
      </c>
      <c r="H13" s="28">
        <f>SUM(G13-F13-D13)</f>
        <v>0</v>
      </c>
      <c r="I13" s="11">
        <v>16076.8</v>
      </c>
      <c r="J13" s="11">
        <f>SUM(I13-H13-F13-D13)</f>
        <v>16076.8</v>
      </c>
      <c r="K13" s="11">
        <v>16076.8</v>
      </c>
      <c r="L13" s="28">
        <f>SUM(K13-J13-H13-F13-D13)</f>
        <v>0</v>
      </c>
      <c r="M13" s="11">
        <v>16076.8</v>
      </c>
      <c r="N13" s="28">
        <f t="shared" si="2"/>
        <v>0</v>
      </c>
      <c r="O13" s="28"/>
      <c r="P13" s="11"/>
      <c r="Q13" s="11"/>
      <c r="R13" s="11"/>
      <c r="S13" s="28"/>
      <c r="T13" s="28"/>
    </row>
    <row r="14" spans="1:33">
      <c r="A14" s="38" t="s">
        <v>70</v>
      </c>
      <c r="B14" s="28">
        <v>0</v>
      </c>
      <c r="C14" s="39"/>
      <c r="D14" s="28">
        <v>0</v>
      </c>
      <c r="E14" s="28">
        <v>0</v>
      </c>
      <c r="F14" s="28">
        <f>SUM(E14-D14)</f>
        <v>0</v>
      </c>
      <c r="G14" s="28"/>
      <c r="H14" s="28">
        <f>SUM(G14-F14-D14)</f>
        <v>0</v>
      </c>
      <c r="I14" s="11">
        <v>0</v>
      </c>
      <c r="J14" s="28">
        <f>SUM(I14-H14-F14-D14)</f>
        <v>0</v>
      </c>
      <c r="K14" s="11">
        <v>0</v>
      </c>
      <c r="L14" s="28">
        <f>SUM(K14-J14-H14-F14-D14)</f>
        <v>0</v>
      </c>
      <c r="M14" s="11">
        <v>0</v>
      </c>
      <c r="N14" s="28">
        <f t="shared" si="2"/>
        <v>0</v>
      </c>
      <c r="O14" s="28"/>
      <c r="P14" s="28"/>
      <c r="Q14" s="28"/>
      <c r="R14" s="28"/>
      <c r="S14" s="28"/>
      <c r="T14" s="28"/>
    </row>
    <row r="15" spans="1:33">
      <c r="A15" s="38" t="s">
        <v>5</v>
      </c>
      <c r="B15" s="11">
        <f t="shared" si="1"/>
        <v>8450305.5600000005</v>
      </c>
      <c r="C15" s="39"/>
      <c r="D15" s="11">
        <v>1384076.45</v>
      </c>
      <c r="E15" s="11">
        <v>2777608.64</v>
      </c>
      <c r="F15" s="11">
        <f>SUM(E15-D15)</f>
        <v>1393532.1900000002</v>
      </c>
      <c r="G15" s="11">
        <v>4158302.61</v>
      </c>
      <c r="H15" s="11">
        <f>SUM(G15-F15-D15)</f>
        <v>1380693.97</v>
      </c>
      <c r="I15" s="11">
        <v>5562045.9000000004</v>
      </c>
      <c r="J15" s="11">
        <f>SUM(I15-H15-F15-D15)</f>
        <v>1403743.2900000003</v>
      </c>
      <c r="K15" s="11">
        <v>7017135.2999999998</v>
      </c>
      <c r="L15" s="11">
        <f>SUM(K15-J15-H15-F15-D15)</f>
        <v>1455089.3999999997</v>
      </c>
      <c r="M15" s="11">
        <v>8450305.5600000005</v>
      </c>
      <c r="N15" s="11">
        <f t="shared" si="2"/>
        <v>1433170.2600000009</v>
      </c>
      <c r="O15" s="11"/>
      <c r="P15" s="11"/>
      <c r="Q15" s="11"/>
      <c r="R15" s="11"/>
      <c r="S15" s="11"/>
      <c r="T15" s="11"/>
    </row>
    <row r="16" spans="1:33">
      <c r="A16" s="37" t="s">
        <v>6</v>
      </c>
      <c r="B16" s="14">
        <f t="shared" si="1"/>
        <v>11856665.75</v>
      </c>
      <c r="C16" s="31"/>
      <c r="D16" s="12">
        <f>SUM(C17:D24)</f>
        <v>1066098.8</v>
      </c>
      <c r="E16" s="12"/>
      <c r="F16" s="12">
        <f>SUM(F17:F25)</f>
        <v>1230360.31</v>
      </c>
      <c r="G16" s="12"/>
      <c r="H16" s="12">
        <f>SUM(H17:H25)</f>
        <v>3965360.0599999996</v>
      </c>
      <c r="I16" s="12"/>
      <c r="J16" s="12">
        <f>SUM(J17:J25)</f>
        <v>1102253.7899999996</v>
      </c>
      <c r="K16" s="12"/>
      <c r="L16" s="12">
        <f>SUM(L17:L25)</f>
        <v>2674705.0300000012</v>
      </c>
      <c r="M16" s="12"/>
      <c r="N16" s="12">
        <f>SUM(N17:N25)</f>
        <v>1817887.7599999998</v>
      </c>
      <c r="O16" s="12"/>
      <c r="P16" s="12"/>
      <c r="Q16" s="15"/>
      <c r="R16" s="12"/>
      <c r="S16" s="12"/>
      <c r="T16" s="12"/>
    </row>
    <row r="17" spans="1:20">
      <c r="A17" s="38" t="s">
        <v>7</v>
      </c>
      <c r="B17" s="11">
        <f t="shared" si="1"/>
        <v>6243832.0300000003</v>
      </c>
      <c r="C17" s="40"/>
      <c r="D17" s="11">
        <v>1038012.8</v>
      </c>
      <c r="E17" s="11">
        <v>2154414.9700000002</v>
      </c>
      <c r="F17" s="11">
        <f t="shared" ref="F17:F25" si="3">SUM(E17-D17)</f>
        <v>1116402.1700000002</v>
      </c>
      <c r="G17" s="11">
        <v>3252504.48</v>
      </c>
      <c r="H17" s="11">
        <f t="shared" ref="H17:H25" si="4">SUM(G17-F17-D17)</f>
        <v>1098089.5099999995</v>
      </c>
      <c r="I17" s="11">
        <v>4307480.2699999996</v>
      </c>
      <c r="J17" s="11">
        <f t="shared" ref="J17:J25" si="5">SUM(I17-H17-F17-D17)</f>
        <v>1054975.7899999996</v>
      </c>
      <c r="K17" s="11">
        <v>5141094.57</v>
      </c>
      <c r="L17" s="11">
        <f t="shared" ref="L17:L25" si="6">SUM(K17-J17-H17-F17-D17)</f>
        <v>833614.30000000121</v>
      </c>
      <c r="M17" s="11">
        <v>6243832.0300000003</v>
      </c>
      <c r="N17" s="11">
        <f t="shared" ref="N17:N25" si="7">SUM(M17-L17-J17-H17-F17-D17)</f>
        <v>1102737.4599999997</v>
      </c>
      <c r="O17" s="11"/>
      <c r="P17" s="11"/>
      <c r="Q17" s="11"/>
      <c r="R17" s="11"/>
      <c r="S17" s="11"/>
      <c r="T17" s="11"/>
    </row>
    <row r="18" spans="1:20">
      <c r="A18" s="38" t="s">
        <v>8</v>
      </c>
      <c r="B18" s="11">
        <f t="shared" si="1"/>
        <v>3364593.9</v>
      </c>
      <c r="C18" s="31"/>
      <c r="D18" s="28">
        <v>0</v>
      </c>
      <c r="E18" s="11">
        <v>0</v>
      </c>
      <c r="F18" s="28">
        <f t="shared" si="3"/>
        <v>0</v>
      </c>
      <c r="G18" s="11">
        <v>1583993.9</v>
      </c>
      <c r="H18" s="11">
        <f t="shared" si="4"/>
        <v>1583993.9</v>
      </c>
      <c r="I18" s="11">
        <v>1583993.9</v>
      </c>
      <c r="J18" s="28">
        <f t="shared" si="5"/>
        <v>0</v>
      </c>
      <c r="K18" s="11">
        <v>3364593.9</v>
      </c>
      <c r="L18" s="11">
        <f t="shared" si="6"/>
        <v>1780600</v>
      </c>
      <c r="M18" s="11">
        <v>3364593.9</v>
      </c>
      <c r="N18" s="28">
        <f t="shared" si="7"/>
        <v>0</v>
      </c>
      <c r="O18" s="11"/>
      <c r="P18" s="11"/>
      <c r="Q18" s="11"/>
      <c r="R18" s="11"/>
      <c r="S18" s="28"/>
      <c r="T18" s="28"/>
    </row>
    <row r="19" spans="1:20">
      <c r="A19" s="38" t="s">
        <v>9</v>
      </c>
      <c r="B19" s="11">
        <f t="shared" si="1"/>
        <v>56542.65</v>
      </c>
      <c r="C19" s="31"/>
      <c r="D19" s="28">
        <v>0</v>
      </c>
      <c r="E19" s="11">
        <v>35798.14</v>
      </c>
      <c r="F19" s="11">
        <f t="shared" si="3"/>
        <v>35798.14</v>
      </c>
      <c r="G19" s="11">
        <v>56542.65</v>
      </c>
      <c r="H19" s="11">
        <f t="shared" si="4"/>
        <v>20744.510000000002</v>
      </c>
      <c r="I19" s="11">
        <v>56542.65</v>
      </c>
      <c r="J19" s="28">
        <f t="shared" si="5"/>
        <v>0</v>
      </c>
      <c r="K19" s="11">
        <v>56542.65</v>
      </c>
      <c r="L19" s="28">
        <f t="shared" si="6"/>
        <v>0</v>
      </c>
      <c r="M19" s="11">
        <v>56542.65</v>
      </c>
      <c r="N19" s="28">
        <f t="shared" si="7"/>
        <v>0</v>
      </c>
      <c r="O19" s="11"/>
      <c r="P19" s="11"/>
      <c r="Q19" s="11"/>
      <c r="R19" s="11"/>
      <c r="S19" s="11"/>
      <c r="T19" s="11"/>
    </row>
    <row r="20" spans="1:20" ht="18" customHeight="1">
      <c r="A20" s="38" t="s">
        <v>10</v>
      </c>
      <c r="B20" s="11">
        <f t="shared" si="1"/>
        <v>66550</v>
      </c>
      <c r="C20" s="31"/>
      <c r="D20" s="28">
        <v>0</v>
      </c>
      <c r="E20" s="11">
        <v>36940</v>
      </c>
      <c r="F20" s="11">
        <f t="shared" si="3"/>
        <v>36940</v>
      </c>
      <c r="G20" s="11">
        <v>66550</v>
      </c>
      <c r="H20" s="11">
        <f t="shared" si="4"/>
        <v>29610</v>
      </c>
      <c r="I20" s="11">
        <v>66550</v>
      </c>
      <c r="J20" s="28">
        <f t="shared" si="5"/>
        <v>0</v>
      </c>
      <c r="K20" s="11">
        <v>66550</v>
      </c>
      <c r="L20" s="28">
        <f t="shared" si="6"/>
        <v>0</v>
      </c>
      <c r="M20" s="11">
        <v>66550</v>
      </c>
      <c r="N20" s="28">
        <f t="shared" si="7"/>
        <v>0</v>
      </c>
      <c r="O20" s="11"/>
      <c r="P20" s="11"/>
      <c r="Q20" s="11"/>
      <c r="R20" s="28"/>
      <c r="S20" s="11"/>
      <c r="T20" s="28"/>
    </row>
    <row r="21" spans="1:20">
      <c r="A21" s="38" t="s">
        <v>11</v>
      </c>
      <c r="B21" s="28">
        <f t="shared" si="1"/>
        <v>0</v>
      </c>
      <c r="C21" s="31"/>
      <c r="D21" s="28">
        <v>0</v>
      </c>
      <c r="E21" s="11">
        <v>0</v>
      </c>
      <c r="F21" s="28">
        <f t="shared" si="3"/>
        <v>0</v>
      </c>
      <c r="G21" s="11">
        <v>0</v>
      </c>
      <c r="H21" s="11">
        <f t="shared" si="4"/>
        <v>0</v>
      </c>
      <c r="I21" s="11">
        <v>0</v>
      </c>
      <c r="J21" s="28">
        <f t="shared" si="5"/>
        <v>0</v>
      </c>
      <c r="K21" s="11">
        <v>0</v>
      </c>
      <c r="L21" s="28">
        <f t="shared" si="6"/>
        <v>0</v>
      </c>
      <c r="M21" s="11">
        <v>0</v>
      </c>
      <c r="N21" s="28">
        <f t="shared" si="7"/>
        <v>0</v>
      </c>
      <c r="O21" s="28"/>
      <c r="P21" s="28"/>
      <c r="Q21" s="11"/>
      <c r="R21" s="28"/>
      <c r="S21" s="11"/>
      <c r="T21" s="28"/>
    </row>
    <row r="22" spans="1:20">
      <c r="A22" s="38" t="s">
        <v>12</v>
      </c>
      <c r="B22" s="11">
        <f t="shared" si="1"/>
        <v>44684</v>
      </c>
      <c r="C22" s="31"/>
      <c r="D22" s="11">
        <v>28086</v>
      </c>
      <c r="E22" s="11">
        <v>28086</v>
      </c>
      <c r="F22" s="28">
        <f t="shared" si="3"/>
        <v>0</v>
      </c>
      <c r="G22" s="11">
        <v>28086</v>
      </c>
      <c r="H22" s="11">
        <f t="shared" si="4"/>
        <v>0</v>
      </c>
      <c r="I22" s="11">
        <v>44684</v>
      </c>
      <c r="J22" s="11">
        <f t="shared" si="5"/>
        <v>16598</v>
      </c>
      <c r="K22" s="11">
        <v>44684</v>
      </c>
      <c r="L22" s="28">
        <f t="shared" si="6"/>
        <v>0</v>
      </c>
      <c r="M22" s="11">
        <v>44684</v>
      </c>
      <c r="N22" s="28">
        <f t="shared" si="7"/>
        <v>0</v>
      </c>
      <c r="O22" s="11"/>
      <c r="P22" s="11"/>
      <c r="Q22" s="11"/>
      <c r="R22" s="11"/>
      <c r="S22" s="28"/>
      <c r="T22" s="28"/>
    </row>
    <row r="23" spans="1:20">
      <c r="A23" s="38" t="s">
        <v>13</v>
      </c>
      <c r="B23" s="11">
        <f t="shared" si="1"/>
        <v>392167.63</v>
      </c>
      <c r="C23" s="31"/>
      <c r="D23" s="28">
        <v>0</v>
      </c>
      <c r="E23" s="11">
        <v>0</v>
      </c>
      <c r="F23" s="28">
        <f t="shared" si="3"/>
        <v>0</v>
      </c>
      <c r="G23" s="11">
        <v>82600.14</v>
      </c>
      <c r="H23" s="11">
        <f t="shared" si="4"/>
        <v>82600.14</v>
      </c>
      <c r="I23" s="11">
        <v>113280.14</v>
      </c>
      <c r="J23" s="11">
        <f t="shared" si="5"/>
        <v>30680</v>
      </c>
      <c r="K23" s="11">
        <v>173770.87</v>
      </c>
      <c r="L23" s="11">
        <f t="shared" si="6"/>
        <v>60490.729999999996</v>
      </c>
      <c r="M23" s="11">
        <v>392167.63</v>
      </c>
      <c r="N23" s="11">
        <f t="shared" si="7"/>
        <v>218396.76</v>
      </c>
      <c r="O23" s="11"/>
      <c r="P23" s="11"/>
      <c r="Q23" s="11"/>
      <c r="R23" s="11"/>
      <c r="S23" s="11"/>
      <c r="T23" s="11"/>
    </row>
    <row r="24" spans="1:20">
      <c r="A24" s="38" t="s">
        <v>14</v>
      </c>
      <c r="B24" s="11">
        <f t="shared" si="1"/>
        <v>1431512.55</v>
      </c>
      <c r="C24" s="31"/>
      <c r="D24" s="28">
        <v>0</v>
      </c>
      <c r="E24" s="11">
        <v>34220</v>
      </c>
      <c r="F24" s="11">
        <f t="shared" si="3"/>
        <v>34220</v>
      </c>
      <c r="G24" s="11">
        <v>1060432.55</v>
      </c>
      <c r="H24" s="11">
        <f t="shared" si="4"/>
        <v>1026212.55</v>
      </c>
      <c r="I24" s="11">
        <v>1060432.55</v>
      </c>
      <c r="J24" s="28">
        <f t="shared" si="5"/>
        <v>0</v>
      </c>
      <c r="K24" s="11">
        <v>1060432.55</v>
      </c>
      <c r="L24" s="28">
        <f t="shared" si="6"/>
        <v>0</v>
      </c>
      <c r="M24" s="11">
        <v>1431512.55</v>
      </c>
      <c r="N24" s="11">
        <f t="shared" si="7"/>
        <v>371080</v>
      </c>
      <c r="O24" s="11"/>
      <c r="P24" s="11"/>
      <c r="Q24" s="11"/>
      <c r="R24" s="11"/>
      <c r="S24" s="11"/>
      <c r="T24" s="11"/>
    </row>
    <row r="25" spans="1:20">
      <c r="A25" s="38" t="s">
        <v>67</v>
      </c>
      <c r="B25" s="28">
        <v>0</v>
      </c>
      <c r="C25" s="31"/>
      <c r="D25" s="28">
        <v>0</v>
      </c>
      <c r="E25" s="11">
        <v>7000</v>
      </c>
      <c r="F25" s="11">
        <f t="shared" si="3"/>
        <v>7000</v>
      </c>
      <c r="G25" s="11">
        <v>131109.45000000001</v>
      </c>
      <c r="H25" s="11">
        <f t="shared" si="4"/>
        <v>124109.45000000001</v>
      </c>
      <c r="I25" s="11">
        <v>131109.45000000001</v>
      </c>
      <c r="J25" s="28">
        <f t="shared" si="5"/>
        <v>0</v>
      </c>
      <c r="K25" s="11">
        <v>131109.45000000001</v>
      </c>
      <c r="L25" s="28">
        <f t="shared" si="6"/>
        <v>0</v>
      </c>
      <c r="M25" s="11">
        <v>256782.99</v>
      </c>
      <c r="N25" s="11">
        <f t="shared" si="7"/>
        <v>125673.53999999998</v>
      </c>
      <c r="O25" s="28"/>
      <c r="P25" s="11"/>
      <c r="Q25" s="11"/>
      <c r="R25" s="11"/>
      <c r="S25" s="11"/>
      <c r="T25" s="11"/>
    </row>
    <row r="26" spans="1:20">
      <c r="A26" s="37" t="s">
        <v>15</v>
      </c>
      <c r="B26" s="14">
        <f t="shared" si="1"/>
        <v>6977148.5199999996</v>
      </c>
      <c r="C26" s="31"/>
      <c r="D26" s="28">
        <f>SUM(C27:D35)</f>
        <v>0</v>
      </c>
      <c r="E26" s="11"/>
      <c r="F26" s="12">
        <f>SUM(F27:F35)</f>
        <v>148542.9</v>
      </c>
      <c r="G26" s="12"/>
      <c r="H26" s="12">
        <f>SUM(H27:H36)</f>
        <v>1787087.9</v>
      </c>
      <c r="I26" s="12"/>
      <c r="J26" s="12">
        <f>SUM(J27:J35)</f>
        <v>1170331.2</v>
      </c>
      <c r="K26" s="12"/>
      <c r="L26" s="12">
        <f>SUM(L27:L35)</f>
        <v>1051843.8900000001</v>
      </c>
      <c r="M26" s="12"/>
      <c r="N26" s="12">
        <f>SUM(N27:N35)</f>
        <v>2819342.63</v>
      </c>
      <c r="O26" s="12"/>
      <c r="P26" s="12"/>
      <c r="Q26" s="15"/>
      <c r="R26" s="12"/>
      <c r="S26" s="12"/>
      <c r="T26" s="12"/>
    </row>
    <row r="27" spans="1:20">
      <c r="A27" s="38" t="s">
        <v>16</v>
      </c>
      <c r="B27" s="11">
        <f t="shared" si="1"/>
        <v>154699.20000000001</v>
      </c>
      <c r="C27" s="31"/>
      <c r="D27" s="28">
        <v>0</v>
      </c>
      <c r="E27" s="11">
        <v>92446.2</v>
      </c>
      <c r="F27" s="11">
        <f t="shared" ref="F27:F35" si="8">SUM(E27-D27)</f>
        <v>92446.2</v>
      </c>
      <c r="G27" s="11">
        <v>136291.20000000001</v>
      </c>
      <c r="H27" s="11">
        <f t="shared" ref="H27:H35" si="9">SUM(G27-F27-D27)</f>
        <v>43845.000000000015</v>
      </c>
      <c r="I27" s="11">
        <v>136291.20000000001</v>
      </c>
      <c r="J27" s="28">
        <f t="shared" ref="J27:J35" si="10">SUM(I27-H27-F27-D27)</f>
        <v>0</v>
      </c>
      <c r="K27" s="11">
        <v>144669.20000000001</v>
      </c>
      <c r="L27" s="11">
        <f t="shared" ref="L27:L35" si="11">SUM(K27-J27-H27-F27-D27)</f>
        <v>8378</v>
      </c>
      <c r="M27" s="11">
        <v>154699.20000000001</v>
      </c>
      <c r="N27" s="11">
        <f t="shared" ref="N27:N35" si="12">SUM(M27-L27-J27-H27-F27-D27)</f>
        <v>10030</v>
      </c>
      <c r="O27" s="11"/>
      <c r="P27" s="11"/>
      <c r="Q27" s="11"/>
      <c r="R27" s="11"/>
      <c r="S27" s="11"/>
      <c r="T27" s="11"/>
    </row>
    <row r="28" spans="1:20">
      <c r="A28" s="38" t="s">
        <v>17</v>
      </c>
      <c r="B28" s="28">
        <f t="shared" si="1"/>
        <v>0</v>
      </c>
      <c r="C28" s="28"/>
      <c r="D28" s="28">
        <v>0</v>
      </c>
      <c r="E28" s="28">
        <v>0</v>
      </c>
      <c r="F28" s="28">
        <f t="shared" si="8"/>
        <v>0</v>
      </c>
      <c r="G28" s="28">
        <v>0</v>
      </c>
      <c r="H28" s="28">
        <f t="shared" si="9"/>
        <v>0</v>
      </c>
      <c r="I28" s="28">
        <v>0</v>
      </c>
      <c r="J28" s="28">
        <f t="shared" si="10"/>
        <v>0</v>
      </c>
      <c r="K28" s="28">
        <v>0</v>
      </c>
      <c r="L28" s="28">
        <f t="shared" si="11"/>
        <v>0</v>
      </c>
      <c r="M28" s="11">
        <v>0</v>
      </c>
      <c r="N28" s="28">
        <f t="shared" si="12"/>
        <v>0</v>
      </c>
      <c r="O28" s="11"/>
      <c r="P28" s="11"/>
      <c r="Q28" s="11"/>
      <c r="R28" s="28"/>
      <c r="S28" s="11"/>
      <c r="T28" s="11"/>
    </row>
    <row r="29" spans="1:20">
      <c r="A29" s="38" t="s">
        <v>18</v>
      </c>
      <c r="B29" s="11">
        <f t="shared" si="1"/>
        <v>1839330.4</v>
      </c>
      <c r="C29" s="31"/>
      <c r="D29" s="28">
        <v>0</v>
      </c>
      <c r="E29" s="11">
        <v>11475</v>
      </c>
      <c r="F29" s="11">
        <f t="shared" si="8"/>
        <v>11475</v>
      </c>
      <c r="G29" s="11">
        <v>444535</v>
      </c>
      <c r="H29" s="11">
        <f t="shared" si="9"/>
        <v>433060</v>
      </c>
      <c r="I29" s="11">
        <v>444535</v>
      </c>
      <c r="J29" s="28">
        <f t="shared" si="10"/>
        <v>0</v>
      </c>
      <c r="K29" s="11">
        <v>836000</v>
      </c>
      <c r="L29" s="11">
        <f t="shared" si="11"/>
        <v>391465</v>
      </c>
      <c r="M29" s="11">
        <v>1839330.4</v>
      </c>
      <c r="N29" s="11">
        <f t="shared" si="12"/>
        <v>1003330.3999999999</v>
      </c>
      <c r="O29" s="11"/>
      <c r="P29" s="11"/>
      <c r="Q29" s="11"/>
      <c r="R29" s="28"/>
      <c r="S29" s="11"/>
      <c r="T29" s="11"/>
    </row>
    <row r="30" spans="1:20">
      <c r="A30" s="38" t="s">
        <v>68</v>
      </c>
      <c r="B30" s="11">
        <v>0</v>
      </c>
      <c r="C30" s="31"/>
      <c r="D30" s="28"/>
      <c r="E30" s="28">
        <v>0</v>
      </c>
      <c r="F30" s="28">
        <f t="shared" si="8"/>
        <v>0</v>
      </c>
      <c r="G30" s="11">
        <v>0</v>
      </c>
      <c r="H30" s="11">
        <f t="shared" si="9"/>
        <v>0</v>
      </c>
      <c r="I30" s="11">
        <v>0</v>
      </c>
      <c r="J30" s="28">
        <f t="shared" si="10"/>
        <v>0</v>
      </c>
      <c r="K30" s="11">
        <v>0</v>
      </c>
      <c r="L30" s="28">
        <f t="shared" si="11"/>
        <v>0</v>
      </c>
      <c r="M30" s="11">
        <v>0</v>
      </c>
      <c r="N30" s="28">
        <f t="shared" si="12"/>
        <v>0</v>
      </c>
      <c r="O30" s="28"/>
      <c r="P30" s="28"/>
      <c r="Q30" s="28"/>
      <c r="R30" s="28"/>
      <c r="S30" s="28"/>
      <c r="T30" s="28"/>
    </row>
    <row r="31" spans="1:20">
      <c r="A31" s="38" t="s">
        <v>19</v>
      </c>
      <c r="B31" s="11">
        <f t="shared" si="1"/>
        <v>152125.6</v>
      </c>
      <c r="C31" s="31"/>
      <c r="D31" s="28">
        <v>0</v>
      </c>
      <c r="E31" s="28">
        <v>0</v>
      </c>
      <c r="F31" s="28">
        <f t="shared" si="8"/>
        <v>0</v>
      </c>
      <c r="G31" s="11">
        <v>5437.44</v>
      </c>
      <c r="H31" s="11">
        <f t="shared" si="9"/>
        <v>5437.44</v>
      </c>
      <c r="I31" s="11">
        <v>5437.44</v>
      </c>
      <c r="J31" s="28">
        <f t="shared" si="10"/>
        <v>0</v>
      </c>
      <c r="K31" s="11">
        <v>49687.44</v>
      </c>
      <c r="L31" s="11">
        <f t="shared" si="11"/>
        <v>44250</v>
      </c>
      <c r="M31" s="11">
        <v>152125.6</v>
      </c>
      <c r="N31" s="11">
        <f t="shared" si="12"/>
        <v>102438.16</v>
      </c>
      <c r="O31" s="28"/>
      <c r="P31" s="11"/>
      <c r="Q31" s="11"/>
      <c r="R31" s="11"/>
      <c r="S31" s="11"/>
      <c r="T31" s="11"/>
    </row>
    <row r="32" spans="1:20">
      <c r="A32" s="38" t="s">
        <v>20</v>
      </c>
      <c r="B32" s="11">
        <f t="shared" si="1"/>
        <v>7165.9400000000005</v>
      </c>
      <c r="C32" s="31"/>
      <c r="D32" s="28">
        <v>0</v>
      </c>
      <c r="E32" s="11">
        <v>2272.6799999999998</v>
      </c>
      <c r="F32" s="11">
        <f t="shared" si="8"/>
        <v>2272.6799999999998</v>
      </c>
      <c r="G32" s="11">
        <v>2272.6799999999998</v>
      </c>
      <c r="H32" s="11">
        <f t="shared" si="9"/>
        <v>0</v>
      </c>
      <c r="I32" s="11">
        <v>2272.6799999999998</v>
      </c>
      <c r="J32" s="28">
        <f t="shared" si="10"/>
        <v>0</v>
      </c>
      <c r="K32" s="11">
        <v>7165.94</v>
      </c>
      <c r="L32" s="11">
        <f t="shared" si="11"/>
        <v>4893.26</v>
      </c>
      <c r="M32" s="11">
        <v>7165.94</v>
      </c>
      <c r="N32" s="28">
        <f t="shared" si="12"/>
        <v>-4.5474735088646412E-13</v>
      </c>
      <c r="O32" s="11"/>
      <c r="P32" s="11"/>
      <c r="Q32" s="11"/>
      <c r="R32" s="11"/>
      <c r="S32" s="11"/>
      <c r="T32" s="11"/>
    </row>
    <row r="33" spans="1:20">
      <c r="A33" s="38" t="s">
        <v>21</v>
      </c>
      <c r="B33" s="11">
        <f t="shared" si="1"/>
        <v>1661252.39</v>
      </c>
      <c r="C33" s="31"/>
      <c r="D33" s="28">
        <v>0</v>
      </c>
      <c r="E33" s="11">
        <v>11652.5</v>
      </c>
      <c r="F33" s="11">
        <f t="shared" si="8"/>
        <v>11652.5</v>
      </c>
      <c r="G33" s="11">
        <v>75402</v>
      </c>
      <c r="H33" s="11">
        <f t="shared" si="9"/>
        <v>63749.5</v>
      </c>
      <c r="I33" s="11">
        <v>875402</v>
      </c>
      <c r="J33" s="11">
        <f t="shared" si="10"/>
        <v>800000</v>
      </c>
      <c r="K33" s="11">
        <v>1276152.29</v>
      </c>
      <c r="L33" s="11">
        <f t="shared" si="11"/>
        <v>400750.29000000004</v>
      </c>
      <c r="M33" s="11">
        <v>1661252.39</v>
      </c>
      <c r="N33" s="11">
        <f t="shared" si="12"/>
        <v>385100.09999999986</v>
      </c>
      <c r="O33" s="11"/>
      <c r="P33" s="11"/>
      <c r="Q33" s="11"/>
      <c r="R33" s="11"/>
      <c r="S33" s="11"/>
      <c r="T33" s="11"/>
    </row>
    <row r="34" spans="1:20">
      <c r="A34" s="38" t="s">
        <v>71</v>
      </c>
      <c r="B34" s="28">
        <v>0</v>
      </c>
      <c r="C34" s="31"/>
      <c r="D34" s="28">
        <v>0</v>
      </c>
      <c r="E34" s="11">
        <v>0</v>
      </c>
      <c r="F34" s="28">
        <f t="shared" si="8"/>
        <v>0</v>
      </c>
      <c r="G34" s="28">
        <v>0</v>
      </c>
      <c r="H34" s="28">
        <f t="shared" si="9"/>
        <v>0</v>
      </c>
      <c r="I34" s="28">
        <v>0</v>
      </c>
      <c r="J34" s="28">
        <f t="shared" si="10"/>
        <v>0</v>
      </c>
      <c r="K34" s="28">
        <v>0</v>
      </c>
      <c r="L34" s="28">
        <f t="shared" si="11"/>
        <v>0</v>
      </c>
      <c r="M34" s="11">
        <v>0</v>
      </c>
      <c r="N34" s="28">
        <f t="shared" si="12"/>
        <v>0</v>
      </c>
      <c r="O34" s="28"/>
      <c r="P34" s="28"/>
      <c r="Q34" s="28"/>
      <c r="R34" s="28"/>
      <c r="S34" s="28"/>
      <c r="T34" s="28"/>
    </row>
    <row r="35" spans="1:20">
      <c r="A35" s="38" t="s">
        <v>22</v>
      </c>
      <c r="B35" s="11">
        <f t="shared" si="1"/>
        <v>3162574.99</v>
      </c>
      <c r="C35" s="31"/>
      <c r="D35" s="28">
        <v>0</v>
      </c>
      <c r="E35" s="11">
        <v>30696.52</v>
      </c>
      <c r="F35" s="11">
        <f t="shared" si="8"/>
        <v>30696.52</v>
      </c>
      <c r="G35" s="11">
        <v>1271692.48</v>
      </c>
      <c r="H35" s="11">
        <f t="shared" si="9"/>
        <v>1240995.96</v>
      </c>
      <c r="I35" s="11">
        <v>1642023.68</v>
      </c>
      <c r="J35" s="11">
        <f t="shared" si="10"/>
        <v>370331.19999999995</v>
      </c>
      <c r="K35" s="11">
        <v>1844131.02</v>
      </c>
      <c r="L35" s="11">
        <f t="shared" si="11"/>
        <v>202107.34000000011</v>
      </c>
      <c r="M35" s="11">
        <v>3162574.99</v>
      </c>
      <c r="N35" s="11">
        <f t="shared" si="12"/>
        <v>1318443.9700000002</v>
      </c>
      <c r="O35" s="11"/>
      <c r="P35" s="11"/>
      <c r="Q35" s="11"/>
      <c r="R35" s="11"/>
      <c r="S35" s="11"/>
      <c r="T35" s="11"/>
    </row>
    <row r="36" spans="1:20">
      <c r="A36" s="37" t="s">
        <v>23</v>
      </c>
      <c r="B36" s="14">
        <f t="shared" si="1"/>
        <v>719166.18</v>
      </c>
      <c r="C36" s="31"/>
      <c r="D36" s="28">
        <f>SUM(D37:D42)</f>
        <v>0</v>
      </c>
      <c r="E36" s="28">
        <f>SUM(E37:E42)</f>
        <v>0</v>
      </c>
      <c r="F36" s="28">
        <f>SUM(F37:F42)</f>
        <v>0</v>
      </c>
      <c r="G36" s="28">
        <f>SUM(G37:G42)</f>
        <v>0</v>
      </c>
      <c r="H36" s="28">
        <f>SUM(H37:H42)</f>
        <v>0</v>
      </c>
      <c r="I36" s="28"/>
      <c r="J36" s="12">
        <f>SUM(J37:J43)</f>
        <v>12000</v>
      </c>
      <c r="K36" s="12"/>
      <c r="L36" s="28">
        <f>SUM(L37:L43)</f>
        <v>0</v>
      </c>
      <c r="M36" s="11"/>
      <c r="N36" s="12">
        <f>SUM(N37:N43)</f>
        <v>707166.18</v>
      </c>
      <c r="O36" s="12"/>
      <c r="P36" s="12"/>
      <c r="Q36" s="15"/>
      <c r="R36" s="28"/>
      <c r="S36" s="28"/>
      <c r="T36" s="28"/>
    </row>
    <row r="37" spans="1:20">
      <c r="A37" s="38" t="s">
        <v>24</v>
      </c>
      <c r="B37" s="11">
        <f t="shared" si="1"/>
        <v>12000</v>
      </c>
      <c r="C37" s="31"/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12000</v>
      </c>
      <c r="J37" s="11">
        <f t="shared" ref="J37:J43" si="13">SUM(I37-H37-F37-D37)</f>
        <v>12000</v>
      </c>
      <c r="K37" s="11">
        <v>12000</v>
      </c>
      <c r="L37" s="28">
        <f t="shared" ref="L37:L43" si="14">SUM(K37-J37-H37-F37-D37)</f>
        <v>0</v>
      </c>
      <c r="M37" s="11">
        <v>12000</v>
      </c>
      <c r="N37" s="28">
        <f t="shared" ref="N37:N74" si="15">SUM(M37-L37-J37-H37-F37-D37)</f>
        <v>0</v>
      </c>
      <c r="O37" s="28"/>
      <c r="P37" s="11"/>
      <c r="Q37" s="11"/>
      <c r="R37" s="28"/>
      <c r="S37" s="28"/>
      <c r="T37" s="28"/>
    </row>
    <row r="38" spans="1:20">
      <c r="A38" s="38" t="s">
        <v>72</v>
      </c>
      <c r="B38" s="28">
        <v>0</v>
      </c>
      <c r="C38" s="28"/>
      <c r="D38" s="28">
        <v>0</v>
      </c>
      <c r="E38" s="11"/>
      <c r="F38" s="28">
        <f t="shared" ref="F38:F43" si="16">SUM(E38-D38)</f>
        <v>0</v>
      </c>
      <c r="G38" s="28">
        <v>0</v>
      </c>
      <c r="H38" s="28">
        <v>0</v>
      </c>
      <c r="I38" s="28"/>
      <c r="J38" s="28">
        <f t="shared" si="13"/>
        <v>0</v>
      </c>
      <c r="K38" s="11">
        <v>0</v>
      </c>
      <c r="L38" s="28">
        <f t="shared" si="14"/>
        <v>0</v>
      </c>
      <c r="M38" s="11"/>
      <c r="N38" s="28">
        <f t="shared" si="15"/>
        <v>0</v>
      </c>
      <c r="O38" s="28"/>
      <c r="P38" s="28"/>
      <c r="Q38" s="13"/>
      <c r="R38" s="28"/>
      <c r="S38" s="28"/>
      <c r="T38" s="28"/>
    </row>
    <row r="39" spans="1:20">
      <c r="A39" s="38" t="s">
        <v>73</v>
      </c>
      <c r="B39" s="28">
        <v>0</v>
      </c>
      <c r="C39" s="28"/>
      <c r="D39" s="28">
        <v>0</v>
      </c>
      <c r="E39" s="11"/>
      <c r="F39" s="28">
        <f t="shared" si="16"/>
        <v>0</v>
      </c>
      <c r="G39" s="28">
        <v>0</v>
      </c>
      <c r="H39" s="28">
        <v>0</v>
      </c>
      <c r="I39" s="28"/>
      <c r="J39" s="28">
        <f t="shared" si="13"/>
        <v>0</v>
      </c>
      <c r="K39" s="11">
        <v>0</v>
      </c>
      <c r="L39" s="28">
        <f t="shared" si="14"/>
        <v>0</v>
      </c>
      <c r="M39" s="11"/>
      <c r="N39" s="28">
        <f t="shared" si="15"/>
        <v>0</v>
      </c>
      <c r="O39" s="28"/>
      <c r="P39" s="28"/>
      <c r="Q39" s="13"/>
      <c r="R39" s="28"/>
      <c r="S39" s="28"/>
      <c r="T39" s="28"/>
    </row>
    <row r="40" spans="1:20">
      <c r="A40" s="38" t="s">
        <v>74</v>
      </c>
      <c r="B40" s="28">
        <v>0</v>
      </c>
      <c r="C40" s="28"/>
      <c r="D40" s="28">
        <v>0</v>
      </c>
      <c r="E40" s="11"/>
      <c r="F40" s="28">
        <f t="shared" si="16"/>
        <v>0</v>
      </c>
      <c r="G40" s="28">
        <v>0</v>
      </c>
      <c r="H40" s="28">
        <v>0</v>
      </c>
      <c r="I40" s="28"/>
      <c r="J40" s="28">
        <f t="shared" si="13"/>
        <v>0</v>
      </c>
      <c r="K40" s="11">
        <v>0</v>
      </c>
      <c r="L40" s="28">
        <f t="shared" si="14"/>
        <v>0</v>
      </c>
      <c r="M40" s="11"/>
      <c r="N40" s="28">
        <f t="shared" si="15"/>
        <v>0</v>
      </c>
      <c r="O40" s="28"/>
      <c r="P40" s="28"/>
      <c r="Q40" s="13"/>
      <c r="R40" s="28"/>
      <c r="S40" s="28"/>
      <c r="T40" s="28"/>
    </row>
    <row r="41" spans="1:20">
      <c r="A41" s="38" t="s">
        <v>75</v>
      </c>
      <c r="B41" s="28">
        <v>0</v>
      </c>
      <c r="C41" s="28"/>
      <c r="D41" s="28">
        <v>0</v>
      </c>
      <c r="E41" s="11"/>
      <c r="F41" s="28">
        <f t="shared" si="16"/>
        <v>0</v>
      </c>
      <c r="G41" s="28">
        <v>0</v>
      </c>
      <c r="H41" s="28">
        <v>0</v>
      </c>
      <c r="I41" s="28"/>
      <c r="J41" s="28">
        <f t="shared" si="13"/>
        <v>0</v>
      </c>
      <c r="K41" s="11">
        <v>0</v>
      </c>
      <c r="L41" s="28">
        <f t="shared" si="14"/>
        <v>0</v>
      </c>
      <c r="M41" s="11"/>
      <c r="N41" s="28">
        <f t="shared" si="15"/>
        <v>0</v>
      </c>
      <c r="O41" s="28"/>
      <c r="P41" s="28"/>
      <c r="Q41" s="13"/>
      <c r="R41" s="28"/>
      <c r="S41" s="28"/>
      <c r="T41" s="28"/>
    </row>
    <row r="42" spans="1:20">
      <c r="A42" s="38" t="s">
        <v>25</v>
      </c>
      <c r="B42" s="28">
        <v>0</v>
      </c>
      <c r="C42" s="28"/>
      <c r="D42" s="28">
        <v>0</v>
      </c>
      <c r="E42" s="11"/>
      <c r="F42" s="28">
        <f t="shared" si="16"/>
        <v>0</v>
      </c>
      <c r="G42" s="28">
        <v>0</v>
      </c>
      <c r="H42" s="28">
        <v>0</v>
      </c>
      <c r="I42" s="28"/>
      <c r="J42" s="28">
        <f t="shared" si="13"/>
        <v>0</v>
      </c>
      <c r="K42" s="11">
        <v>0</v>
      </c>
      <c r="L42" s="28">
        <f t="shared" si="14"/>
        <v>0</v>
      </c>
      <c r="M42" s="11">
        <v>707166.18</v>
      </c>
      <c r="N42" s="11">
        <f t="shared" si="15"/>
        <v>707166.18</v>
      </c>
      <c r="O42" s="11"/>
      <c r="P42" s="28"/>
      <c r="Q42" s="13"/>
      <c r="R42" s="28"/>
      <c r="S42" s="28"/>
      <c r="T42" s="28"/>
    </row>
    <row r="43" spans="1:20">
      <c r="A43" s="38" t="s">
        <v>76</v>
      </c>
      <c r="B43" s="28">
        <v>0</v>
      </c>
      <c r="C43" s="28"/>
      <c r="D43" s="28">
        <v>0</v>
      </c>
      <c r="E43" s="11"/>
      <c r="F43" s="28">
        <f t="shared" si="16"/>
        <v>0</v>
      </c>
      <c r="G43" s="28">
        <v>0</v>
      </c>
      <c r="H43" s="28">
        <v>0</v>
      </c>
      <c r="I43" s="28"/>
      <c r="J43" s="28">
        <f t="shared" si="13"/>
        <v>0</v>
      </c>
      <c r="K43" s="11">
        <v>0</v>
      </c>
      <c r="L43" s="28">
        <f t="shared" si="14"/>
        <v>0</v>
      </c>
      <c r="M43" s="11"/>
      <c r="N43" s="28">
        <f t="shared" si="15"/>
        <v>0</v>
      </c>
      <c r="O43" s="28"/>
      <c r="P43" s="28"/>
      <c r="Q43" s="13"/>
      <c r="R43" s="28"/>
      <c r="S43" s="28"/>
      <c r="T43" s="28"/>
    </row>
    <row r="44" spans="1:20">
      <c r="A44" s="41" t="s">
        <v>81</v>
      </c>
      <c r="B44" s="28">
        <v>0</v>
      </c>
      <c r="C44" s="28"/>
      <c r="D44" s="28">
        <v>0</v>
      </c>
      <c r="E44" s="11"/>
      <c r="F44" s="28"/>
      <c r="G44" s="11"/>
      <c r="H44" s="11"/>
      <c r="I44" s="11"/>
      <c r="J44" s="28">
        <f>SUM(J45:J51)</f>
        <v>0</v>
      </c>
      <c r="K44" s="11"/>
      <c r="L44" s="28">
        <f>SUM(L45:L51)</f>
        <v>0</v>
      </c>
      <c r="M44" s="11"/>
      <c r="N44" s="28">
        <f>SUM(N45:N51)</f>
        <v>0</v>
      </c>
      <c r="O44" s="28"/>
      <c r="P44" s="28"/>
      <c r="Q44" s="13"/>
      <c r="R44" s="28"/>
      <c r="S44" s="28"/>
      <c r="T44" s="28"/>
    </row>
    <row r="45" spans="1:20">
      <c r="A45" s="38" t="s">
        <v>82</v>
      </c>
      <c r="B45" s="28">
        <v>0</v>
      </c>
      <c r="C45" s="28"/>
      <c r="D45" s="28">
        <v>0</v>
      </c>
      <c r="E45" s="11"/>
      <c r="F45" s="28">
        <f t="shared" ref="F45:F51" si="17">SUM(E45-D45)</f>
        <v>0</v>
      </c>
      <c r="G45" s="28">
        <f t="shared" ref="G45:G51" si="18">SUM(F45-E45)</f>
        <v>0</v>
      </c>
      <c r="H45" s="28">
        <f t="shared" ref="H45:H51" si="19">SUM(G45-F45)</f>
        <v>0</v>
      </c>
      <c r="I45" s="28"/>
      <c r="J45" s="28">
        <f t="shared" ref="J45:J51" si="20">SUM(I45-H45-F45-D45)</f>
        <v>0</v>
      </c>
      <c r="K45" s="11">
        <v>0</v>
      </c>
      <c r="L45" s="28">
        <f t="shared" ref="L45:L51" si="21">SUM(K45-J45-H45-F45-D45)</f>
        <v>0</v>
      </c>
      <c r="M45" s="11"/>
      <c r="N45" s="28">
        <f t="shared" si="15"/>
        <v>0</v>
      </c>
      <c r="O45" s="28"/>
      <c r="P45" s="28"/>
      <c r="Q45" s="13"/>
      <c r="R45" s="28"/>
      <c r="S45" s="28"/>
      <c r="T45" s="28"/>
    </row>
    <row r="46" spans="1:20">
      <c r="A46" s="38" t="s">
        <v>83</v>
      </c>
      <c r="B46" s="28">
        <v>0</v>
      </c>
      <c r="C46" s="28"/>
      <c r="D46" s="28">
        <v>0</v>
      </c>
      <c r="E46" s="11"/>
      <c r="F46" s="28">
        <f t="shared" si="17"/>
        <v>0</v>
      </c>
      <c r="G46" s="28">
        <f t="shared" si="18"/>
        <v>0</v>
      </c>
      <c r="H46" s="28">
        <f t="shared" si="19"/>
        <v>0</v>
      </c>
      <c r="I46" s="28"/>
      <c r="J46" s="28">
        <f t="shared" si="20"/>
        <v>0</v>
      </c>
      <c r="K46" s="11">
        <v>0</v>
      </c>
      <c r="L46" s="28">
        <f t="shared" si="21"/>
        <v>0</v>
      </c>
      <c r="M46" s="11"/>
      <c r="N46" s="28">
        <f t="shared" si="15"/>
        <v>0</v>
      </c>
      <c r="O46" s="28"/>
      <c r="P46" s="28"/>
      <c r="Q46" s="13"/>
      <c r="R46" s="28"/>
      <c r="S46" s="28"/>
      <c r="T46" s="28"/>
    </row>
    <row r="47" spans="1:20">
      <c r="A47" s="38" t="s">
        <v>84</v>
      </c>
      <c r="B47" s="28">
        <v>0</v>
      </c>
      <c r="C47" s="28"/>
      <c r="D47" s="28">
        <v>0</v>
      </c>
      <c r="E47" s="11"/>
      <c r="F47" s="28">
        <f t="shared" si="17"/>
        <v>0</v>
      </c>
      <c r="G47" s="28">
        <f t="shared" si="18"/>
        <v>0</v>
      </c>
      <c r="H47" s="28">
        <f t="shared" si="19"/>
        <v>0</v>
      </c>
      <c r="I47" s="28"/>
      <c r="J47" s="28">
        <f t="shared" si="20"/>
        <v>0</v>
      </c>
      <c r="K47" s="11">
        <v>0</v>
      </c>
      <c r="L47" s="28">
        <f t="shared" si="21"/>
        <v>0</v>
      </c>
      <c r="M47" s="11"/>
      <c r="N47" s="28">
        <f t="shared" si="15"/>
        <v>0</v>
      </c>
      <c r="O47" s="28"/>
      <c r="P47" s="28"/>
      <c r="Q47" s="13"/>
      <c r="R47" s="28"/>
      <c r="S47" s="28"/>
      <c r="T47" s="28"/>
    </row>
    <row r="48" spans="1:20">
      <c r="A48" s="38" t="s">
        <v>85</v>
      </c>
      <c r="B48" s="28">
        <v>0</v>
      </c>
      <c r="C48" s="28"/>
      <c r="D48" s="28">
        <v>0</v>
      </c>
      <c r="E48" s="11"/>
      <c r="F48" s="28">
        <f t="shared" si="17"/>
        <v>0</v>
      </c>
      <c r="G48" s="28">
        <f t="shared" si="18"/>
        <v>0</v>
      </c>
      <c r="H48" s="28">
        <f t="shared" si="19"/>
        <v>0</v>
      </c>
      <c r="I48" s="28"/>
      <c r="J48" s="28">
        <f t="shared" si="20"/>
        <v>0</v>
      </c>
      <c r="K48" s="11">
        <v>0</v>
      </c>
      <c r="L48" s="28">
        <f t="shared" si="21"/>
        <v>0</v>
      </c>
      <c r="M48" s="11"/>
      <c r="N48" s="28">
        <f t="shared" si="15"/>
        <v>0</v>
      </c>
      <c r="O48" s="28"/>
      <c r="P48" s="28"/>
      <c r="Q48" s="13"/>
      <c r="R48" s="28"/>
      <c r="S48" s="28"/>
      <c r="T48" s="28"/>
    </row>
    <row r="49" spans="1:20">
      <c r="A49" s="38" t="s">
        <v>86</v>
      </c>
      <c r="B49" s="28">
        <v>0</v>
      </c>
      <c r="C49" s="28"/>
      <c r="D49" s="28">
        <v>0</v>
      </c>
      <c r="E49" s="11"/>
      <c r="F49" s="28">
        <f t="shared" si="17"/>
        <v>0</v>
      </c>
      <c r="G49" s="28">
        <f t="shared" si="18"/>
        <v>0</v>
      </c>
      <c r="H49" s="28">
        <f t="shared" si="19"/>
        <v>0</v>
      </c>
      <c r="I49" s="28"/>
      <c r="J49" s="28">
        <f t="shared" si="20"/>
        <v>0</v>
      </c>
      <c r="K49" s="11">
        <v>0</v>
      </c>
      <c r="L49" s="28">
        <f t="shared" si="21"/>
        <v>0</v>
      </c>
      <c r="M49" s="11"/>
      <c r="N49" s="28">
        <f t="shared" si="15"/>
        <v>0</v>
      </c>
      <c r="O49" s="28"/>
      <c r="P49" s="28"/>
      <c r="Q49" s="13"/>
      <c r="R49" s="28"/>
      <c r="S49" s="28"/>
      <c r="T49" s="28"/>
    </row>
    <row r="50" spans="1:20">
      <c r="A50" s="38" t="s">
        <v>87</v>
      </c>
      <c r="B50" s="28">
        <v>0</v>
      </c>
      <c r="C50" s="28"/>
      <c r="D50" s="28">
        <v>0</v>
      </c>
      <c r="E50" s="11"/>
      <c r="F50" s="28">
        <f t="shared" si="17"/>
        <v>0</v>
      </c>
      <c r="G50" s="28">
        <f t="shared" si="18"/>
        <v>0</v>
      </c>
      <c r="H50" s="28">
        <f t="shared" si="19"/>
        <v>0</v>
      </c>
      <c r="I50" s="28"/>
      <c r="J50" s="28">
        <f t="shared" si="20"/>
        <v>0</v>
      </c>
      <c r="K50" s="11">
        <v>0</v>
      </c>
      <c r="L50" s="28">
        <f t="shared" si="21"/>
        <v>0</v>
      </c>
      <c r="M50" s="11"/>
      <c r="N50" s="28">
        <f t="shared" si="15"/>
        <v>0</v>
      </c>
      <c r="O50" s="28"/>
      <c r="P50" s="28"/>
      <c r="Q50" s="13"/>
      <c r="R50" s="28"/>
      <c r="S50" s="28"/>
      <c r="T50" s="28"/>
    </row>
    <row r="51" spans="1:20">
      <c r="A51" s="38" t="s">
        <v>88</v>
      </c>
      <c r="B51" s="28">
        <v>0</v>
      </c>
      <c r="C51" s="28"/>
      <c r="D51" s="28">
        <v>0</v>
      </c>
      <c r="E51" s="11"/>
      <c r="F51" s="28">
        <f t="shared" si="17"/>
        <v>0</v>
      </c>
      <c r="G51" s="28">
        <f t="shared" si="18"/>
        <v>0</v>
      </c>
      <c r="H51" s="28">
        <f t="shared" si="19"/>
        <v>0</v>
      </c>
      <c r="I51" s="28"/>
      <c r="J51" s="28">
        <f t="shared" si="20"/>
        <v>0</v>
      </c>
      <c r="K51" s="11">
        <v>0</v>
      </c>
      <c r="L51" s="28">
        <f t="shared" si="21"/>
        <v>0</v>
      </c>
      <c r="M51" s="11"/>
      <c r="N51" s="28">
        <f t="shared" si="15"/>
        <v>0</v>
      </c>
      <c r="O51" s="28"/>
      <c r="P51" s="28"/>
      <c r="Q51" s="13"/>
      <c r="R51" s="28"/>
      <c r="S51" s="28"/>
      <c r="T51" s="28"/>
    </row>
    <row r="52" spans="1:20">
      <c r="A52" s="37" t="s">
        <v>26</v>
      </c>
      <c r="B52" s="14">
        <f t="shared" si="1"/>
        <v>5236460.92</v>
      </c>
      <c r="C52" s="31"/>
      <c r="D52" s="28">
        <f>SUM(C53:D62)</f>
        <v>0</v>
      </c>
      <c r="E52" s="11"/>
      <c r="F52" s="28"/>
      <c r="G52" s="11"/>
      <c r="H52" s="12">
        <f>SUM(H53:H59)</f>
        <v>4223156.84</v>
      </c>
      <c r="I52" s="12"/>
      <c r="J52" s="28">
        <f>SUM(J53:J62)</f>
        <v>0</v>
      </c>
      <c r="K52" s="58"/>
      <c r="L52" s="12">
        <f>SUM(L53:L62)</f>
        <v>14160</v>
      </c>
      <c r="M52" s="12"/>
      <c r="N52" s="12">
        <f>SUM(N53:N62)</f>
        <v>999144.07999999973</v>
      </c>
      <c r="O52" s="12"/>
      <c r="P52" s="12"/>
      <c r="Q52" s="12"/>
      <c r="R52" s="12"/>
      <c r="S52" s="12"/>
      <c r="T52" s="12"/>
    </row>
    <row r="53" spans="1:20">
      <c r="A53" s="38" t="s">
        <v>27</v>
      </c>
      <c r="B53" s="11">
        <f t="shared" si="1"/>
        <v>4615347.3899999997</v>
      </c>
      <c r="C53" s="31"/>
      <c r="D53" s="28">
        <v>0</v>
      </c>
      <c r="E53" s="11"/>
      <c r="F53" s="28">
        <f t="shared" ref="F53:F62" si="22">SUM(E53-D53)</f>
        <v>0</v>
      </c>
      <c r="G53" s="11">
        <v>3706243.21</v>
      </c>
      <c r="H53" s="11">
        <f>SUM(G53-F53-D53)</f>
        <v>3706243.21</v>
      </c>
      <c r="I53" s="11">
        <v>3706243.21</v>
      </c>
      <c r="J53" s="28">
        <f t="shared" ref="J53:J62" si="23">SUM(I53-H53-F53-D53)</f>
        <v>0</v>
      </c>
      <c r="K53" s="11">
        <v>3720403.21</v>
      </c>
      <c r="L53" s="11">
        <f t="shared" ref="L53:L62" si="24">SUM(K53-J53-H53-F53-D53)</f>
        <v>14160</v>
      </c>
      <c r="M53" s="11">
        <v>4615347.3899999997</v>
      </c>
      <c r="N53" s="11">
        <f t="shared" si="15"/>
        <v>894944.1799999997</v>
      </c>
      <c r="O53" s="28"/>
      <c r="P53" s="11"/>
      <c r="Q53" s="11"/>
      <c r="R53" s="11"/>
      <c r="S53" s="11"/>
      <c r="T53" s="11"/>
    </row>
    <row r="54" spans="1:20">
      <c r="A54" s="38" t="s">
        <v>28</v>
      </c>
      <c r="B54" s="28">
        <f t="shared" si="1"/>
        <v>0</v>
      </c>
      <c r="C54" s="31"/>
      <c r="D54" s="28">
        <v>0</v>
      </c>
      <c r="E54" s="11"/>
      <c r="F54" s="28">
        <f t="shared" si="22"/>
        <v>0</v>
      </c>
      <c r="G54" s="28">
        <f t="shared" ref="G54:H58" si="25">SUM(F54-E54)</f>
        <v>0</v>
      </c>
      <c r="H54" s="28">
        <f t="shared" si="25"/>
        <v>0</v>
      </c>
      <c r="I54" s="28"/>
      <c r="J54" s="28">
        <f t="shared" si="23"/>
        <v>0</v>
      </c>
      <c r="K54" s="11">
        <v>0</v>
      </c>
      <c r="L54" s="28">
        <f t="shared" si="24"/>
        <v>0</v>
      </c>
      <c r="M54" s="11"/>
      <c r="N54" s="28">
        <f t="shared" si="15"/>
        <v>0</v>
      </c>
      <c r="O54" s="28"/>
      <c r="P54" s="28"/>
      <c r="Q54" s="28"/>
      <c r="R54" s="28"/>
      <c r="S54" s="28"/>
      <c r="T54" s="28"/>
    </row>
    <row r="55" spans="1:20">
      <c r="A55" s="38" t="s">
        <v>64</v>
      </c>
      <c r="B55" s="28">
        <f t="shared" si="1"/>
        <v>0</v>
      </c>
      <c r="C55" s="31"/>
      <c r="D55" s="28">
        <v>0</v>
      </c>
      <c r="E55" s="11"/>
      <c r="F55" s="28">
        <f t="shared" si="22"/>
        <v>0</v>
      </c>
      <c r="G55" s="28">
        <f t="shared" si="25"/>
        <v>0</v>
      </c>
      <c r="H55" s="28">
        <f t="shared" si="25"/>
        <v>0</v>
      </c>
      <c r="I55" s="28"/>
      <c r="J55" s="28">
        <f t="shared" si="23"/>
        <v>0</v>
      </c>
      <c r="K55" s="11">
        <v>0</v>
      </c>
      <c r="L55" s="28">
        <f t="shared" si="24"/>
        <v>0</v>
      </c>
      <c r="M55" s="11"/>
      <c r="N55" s="28">
        <f t="shared" si="15"/>
        <v>0</v>
      </c>
      <c r="O55" s="28"/>
      <c r="P55" s="11"/>
      <c r="Q55" s="28"/>
      <c r="R55" s="28"/>
      <c r="S55" s="28"/>
      <c r="T55" s="28"/>
    </row>
    <row r="56" spans="1:20" hidden="1">
      <c r="A56" s="38" t="s">
        <v>29</v>
      </c>
      <c r="B56" s="28">
        <f t="shared" si="1"/>
        <v>0</v>
      </c>
      <c r="C56" s="31"/>
      <c r="D56" s="28"/>
      <c r="E56" s="11"/>
      <c r="F56" s="28">
        <f t="shared" si="22"/>
        <v>0</v>
      </c>
      <c r="G56" s="28">
        <f t="shared" si="25"/>
        <v>0</v>
      </c>
      <c r="H56" s="28">
        <f t="shared" si="25"/>
        <v>0</v>
      </c>
      <c r="I56" s="28"/>
      <c r="J56" s="28">
        <f t="shared" si="23"/>
        <v>0</v>
      </c>
      <c r="K56" s="11"/>
      <c r="L56" s="28">
        <f t="shared" si="24"/>
        <v>0</v>
      </c>
      <c r="M56" s="11"/>
      <c r="N56" s="11">
        <f t="shared" si="15"/>
        <v>0</v>
      </c>
      <c r="O56" s="11"/>
      <c r="P56" s="11"/>
      <c r="Q56" s="28"/>
      <c r="R56" s="28"/>
      <c r="S56" s="11"/>
      <c r="T56" s="28"/>
    </row>
    <row r="57" spans="1:20">
      <c r="A57" s="38" t="s">
        <v>29</v>
      </c>
      <c r="B57" s="28">
        <v>0</v>
      </c>
      <c r="C57" s="28"/>
      <c r="D57" s="28">
        <v>0</v>
      </c>
      <c r="E57" s="11"/>
      <c r="F57" s="28">
        <f t="shared" si="22"/>
        <v>0</v>
      </c>
      <c r="G57" s="28">
        <f t="shared" si="25"/>
        <v>0</v>
      </c>
      <c r="H57" s="28">
        <f t="shared" si="25"/>
        <v>0</v>
      </c>
      <c r="I57" s="28"/>
      <c r="J57" s="28">
        <f t="shared" si="23"/>
        <v>0</v>
      </c>
      <c r="K57" s="11">
        <v>0</v>
      </c>
      <c r="L57" s="28">
        <f t="shared" si="24"/>
        <v>0</v>
      </c>
      <c r="M57" s="11"/>
      <c r="N57" s="28">
        <f t="shared" si="15"/>
        <v>0</v>
      </c>
      <c r="O57" s="28"/>
      <c r="P57" s="28"/>
      <c r="Q57" s="28"/>
      <c r="R57" s="28"/>
      <c r="S57" s="11"/>
      <c r="T57" s="28"/>
    </row>
    <row r="58" spans="1:20">
      <c r="A58" s="38" t="s">
        <v>30</v>
      </c>
      <c r="B58" s="28">
        <f t="shared" si="1"/>
        <v>0</v>
      </c>
      <c r="C58" s="31"/>
      <c r="D58" s="28">
        <v>0</v>
      </c>
      <c r="E58" s="11"/>
      <c r="F58" s="28">
        <f t="shared" si="22"/>
        <v>0</v>
      </c>
      <c r="G58" s="28">
        <f t="shared" si="25"/>
        <v>0</v>
      </c>
      <c r="H58" s="28">
        <f t="shared" si="25"/>
        <v>0</v>
      </c>
      <c r="I58" s="28"/>
      <c r="J58" s="28">
        <f t="shared" si="23"/>
        <v>0</v>
      </c>
      <c r="K58" s="11">
        <v>0</v>
      </c>
      <c r="L58" s="28">
        <f t="shared" si="24"/>
        <v>0</v>
      </c>
      <c r="M58" s="11">
        <v>0</v>
      </c>
      <c r="N58" s="28">
        <f t="shared" si="15"/>
        <v>0</v>
      </c>
      <c r="O58" s="28"/>
      <c r="P58" s="11"/>
      <c r="Q58" s="28"/>
      <c r="R58" s="28"/>
      <c r="S58" s="28"/>
      <c r="T58" s="11"/>
    </row>
    <row r="59" spans="1:20">
      <c r="A59" s="38" t="s">
        <v>69</v>
      </c>
      <c r="B59" s="11">
        <f t="shared" si="1"/>
        <v>516913.63</v>
      </c>
      <c r="C59" s="31"/>
      <c r="D59" s="28">
        <v>0</v>
      </c>
      <c r="E59" s="11"/>
      <c r="F59" s="28">
        <f t="shared" si="22"/>
        <v>0</v>
      </c>
      <c r="G59" s="11">
        <v>516913.63</v>
      </c>
      <c r="H59" s="11">
        <f>SUM(G59-F59-D59)</f>
        <v>516913.63</v>
      </c>
      <c r="I59" s="11">
        <v>516913.63</v>
      </c>
      <c r="J59" s="28">
        <f t="shared" si="23"/>
        <v>0</v>
      </c>
      <c r="K59" s="11">
        <v>516913.63</v>
      </c>
      <c r="L59" s="28">
        <f t="shared" si="24"/>
        <v>0</v>
      </c>
      <c r="M59" s="11">
        <v>516913.63</v>
      </c>
      <c r="N59" s="28">
        <f t="shared" si="15"/>
        <v>0</v>
      </c>
      <c r="O59" s="28"/>
      <c r="P59" s="28"/>
      <c r="Q59" s="28"/>
      <c r="R59" s="28"/>
      <c r="S59" s="28"/>
      <c r="T59" s="11"/>
    </row>
    <row r="60" spans="1:20">
      <c r="A60" s="38" t="s">
        <v>77</v>
      </c>
      <c r="B60" s="28">
        <v>0</v>
      </c>
      <c r="C60" s="28"/>
      <c r="D60" s="28">
        <v>0</v>
      </c>
      <c r="E60" s="11"/>
      <c r="F60" s="28">
        <f t="shared" si="22"/>
        <v>0</v>
      </c>
      <c r="G60" s="28">
        <f t="shared" ref="G60:H62" si="26">SUM(F60-E60)</f>
        <v>0</v>
      </c>
      <c r="H60" s="28">
        <f t="shared" si="26"/>
        <v>0</v>
      </c>
      <c r="I60" s="28"/>
      <c r="J60" s="28">
        <f t="shared" si="23"/>
        <v>0</v>
      </c>
      <c r="K60" s="11">
        <v>0</v>
      </c>
      <c r="L60" s="28">
        <f t="shared" si="24"/>
        <v>0</v>
      </c>
      <c r="M60" s="11"/>
      <c r="N60" s="28">
        <f t="shared" si="15"/>
        <v>0</v>
      </c>
      <c r="O60" s="28"/>
      <c r="P60" s="28"/>
      <c r="Q60" s="28"/>
      <c r="R60" s="28"/>
      <c r="S60" s="28"/>
      <c r="T60" s="28"/>
    </row>
    <row r="61" spans="1:20">
      <c r="A61" s="38" t="s">
        <v>65</v>
      </c>
      <c r="B61" s="28">
        <f t="shared" si="1"/>
        <v>104199.9</v>
      </c>
      <c r="C61" s="31"/>
      <c r="D61" s="28">
        <v>0</v>
      </c>
      <c r="E61" s="11"/>
      <c r="F61" s="28">
        <f t="shared" si="22"/>
        <v>0</v>
      </c>
      <c r="G61" s="28">
        <f t="shared" si="26"/>
        <v>0</v>
      </c>
      <c r="H61" s="28">
        <f t="shared" si="26"/>
        <v>0</v>
      </c>
      <c r="I61" s="28"/>
      <c r="J61" s="28">
        <f t="shared" si="23"/>
        <v>0</v>
      </c>
      <c r="K61" s="11">
        <v>0</v>
      </c>
      <c r="L61" s="28">
        <f t="shared" si="24"/>
        <v>0</v>
      </c>
      <c r="M61" s="11">
        <v>104199.9</v>
      </c>
      <c r="N61" s="28">
        <f t="shared" si="15"/>
        <v>104199.9</v>
      </c>
      <c r="O61" s="28"/>
      <c r="P61" s="11"/>
      <c r="Q61" s="28"/>
      <c r="R61" s="28"/>
      <c r="S61" s="28"/>
      <c r="T61" s="28"/>
    </row>
    <row r="62" spans="1:20">
      <c r="A62" s="38" t="s">
        <v>66</v>
      </c>
      <c r="B62" s="28">
        <f t="shared" si="1"/>
        <v>0</v>
      </c>
      <c r="C62" s="31"/>
      <c r="D62" s="28">
        <v>0</v>
      </c>
      <c r="E62" s="11"/>
      <c r="F62" s="28">
        <f t="shared" si="22"/>
        <v>0</v>
      </c>
      <c r="G62" s="28">
        <f t="shared" si="26"/>
        <v>0</v>
      </c>
      <c r="H62" s="28">
        <f t="shared" si="26"/>
        <v>0</v>
      </c>
      <c r="I62" s="28"/>
      <c r="J62" s="28">
        <f t="shared" si="23"/>
        <v>0</v>
      </c>
      <c r="K62" s="11">
        <v>0</v>
      </c>
      <c r="L62" s="28">
        <f t="shared" si="24"/>
        <v>0</v>
      </c>
      <c r="M62" s="11"/>
      <c r="N62" s="28">
        <f t="shared" si="15"/>
        <v>0</v>
      </c>
      <c r="O62" s="11"/>
      <c r="P62" s="28"/>
      <c r="Q62" s="28"/>
      <c r="R62" s="28"/>
      <c r="S62" s="11"/>
      <c r="T62" s="28"/>
    </row>
    <row r="63" spans="1:20">
      <c r="A63" s="37" t="s">
        <v>33</v>
      </c>
      <c r="B63" s="14">
        <f t="shared" si="1"/>
        <v>0</v>
      </c>
      <c r="C63" s="31"/>
      <c r="D63" s="28">
        <f>SUM(D64)</f>
        <v>0</v>
      </c>
      <c r="E63" s="11"/>
      <c r="F63" s="28"/>
      <c r="G63" s="11"/>
      <c r="H63" s="12">
        <f>SUM(H64)</f>
        <v>1134598.3600000001</v>
      </c>
      <c r="I63" s="12"/>
      <c r="J63" s="28">
        <f>SUM(J64:J68)</f>
        <v>0</v>
      </c>
      <c r="K63" s="11"/>
      <c r="L63" s="28">
        <f>SUM(L64:L67)</f>
        <v>0</v>
      </c>
      <c r="M63" s="11">
        <v>0</v>
      </c>
      <c r="N63" s="12">
        <f t="shared" si="15"/>
        <v>-1134598.3600000001</v>
      </c>
      <c r="O63" s="28"/>
      <c r="P63" s="28"/>
      <c r="Q63" s="16"/>
      <c r="R63" s="28"/>
      <c r="S63" s="28"/>
      <c r="T63" s="12"/>
    </row>
    <row r="64" spans="1:20">
      <c r="A64" s="38" t="s">
        <v>34</v>
      </c>
      <c r="B64" s="11">
        <f t="shared" si="1"/>
        <v>0</v>
      </c>
      <c r="C64" s="31"/>
      <c r="D64" s="28">
        <v>0</v>
      </c>
      <c r="E64" s="11"/>
      <c r="F64" s="28">
        <f>SUM(E64-D64)</f>
        <v>0</v>
      </c>
      <c r="G64" s="11">
        <v>1134598.3600000001</v>
      </c>
      <c r="H64" s="11">
        <v>1134598.3600000001</v>
      </c>
      <c r="I64" s="11">
        <v>1134598.3600000001</v>
      </c>
      <c r="J64" s="28">
        <v>0</v>
      </c>
      <c r="K64" s="11">
        <v>1134598.3600000001</v>
      </c>
      <c r="L64" s="28">
        <v>0</v>
      </c>
      <c r="M64" s="11"/>
      <c r="N64" s="11">
        <f t="shared" ref="N64:N65" si="27">SUM(M64-L64-J64-H64-F64-D64)</f>
        <v>-1134598.3600000001</v>
      </c>
      <c r="O64" s="28"/>
      <c r="P64" s="28"/>
      <c r="Q64" s="13"/>
      <c r="R64" s="28"/>
      <c r="S64" s="28"/>
      <c r="T64" s="11"/>
    </row>
    <row r="65" spans="1:20">
      <c r="A65" s="38" t="s">
        <v>78</v>
      </c>
      <c r="B65" s="11"/>
      <c r="C65" s="31"/>
      <c r="D65" s="28"/>
      <c r="E65" s="11"/>
      <c r="F65" s="28">
        <f>SUM(E65-D65)</f>
        <v>0</v>
      </c>
      <c r="G65" s="28">
        <f t="shared" ref="G65:H67" si="28">SUM(F65-E65)</f>
        <v>0</v>
      </c>
      <c r="H65" s="28">
        <f t="shared" si="28"/>
        <v>0</v>
      </c>
      <c r="I65" s="28"/>
      <c r="J65" s="28">
        <f>SUM(I65-H65-F65-D65)</f>
        <v>0</v>
      </c>
      <c r="K65" s="11">
        <v>0</v>
      </c>
      <c r="L65" s="28">
        <f>SUM(K65-J65-H65-F65-D65)</f>
        <v>0</v>
      </c>
      <c r="M65" s="11"/>
      <c r="N65" s="28">
        <f t="shared" si="27"/>
        <v>0</v>
      </c>
      <c r="O65" s="28"/>
      <c r="P65" s="28"/>
      <c r="Q65" s="13"/>
      <c r="R65" s="28"/>
      <c r="S65" s="28"/>
      <c r="T65" s="28"/>
    </row>
    <row r="66" spans="1:20">
      <c r="A66" s="38" t="s">
        <v>79</v>
      </c>
      <c r="B66" s="28">
        <v>0</v>
      </c>
      <c r="C66" s="28"/>
      <c r="D66" s="28">
        <v>0</v>
      </c>
      <c r="E66" s="11"/>
      <c r="F66" s="28">
        <f>SUM(E66-D66)</f>
        <v>0</v>
      </c>
      <c r="G66" s="28">
        <f t="shared" si="28"/>
        <v>0</v>
      </c>
      <c r="H66" s="28">
        <f t="shared" si="28"/>
        <v>0</v>
      </c>
      <c r="I66" s="28"/>
      <c r="J66" s="28">
        <f>SUM(I66-H66-F66-D66)</f>
        <v>0</v>
      </c>
      <c r="K66" s="11">
        <v>0</v>
      </c>
      <c r="L66" s="28">
        <f>SUM(K66-J66-H66-F66-D66)</f>
        <v>0</v>
      </c>
      <c r="M66" s="11"/>
      <c r="N66" s="28">
        <f t="shared" si="15"/>
        <v>0</v>
      </c>
      <c r="O66" s="28"/>
      <c r="P66" s="28"/>
      <c r="Q66" s="13"/>
      <c r="R66" s="28"/>
      <c r="S66" s="28"/>
      <c r="T66" s="28"/>
    </row>
    <row r="67" spans="1:20">
      <c r="A67" s="38" t="s">
        <v>80</v>
      </c>
      <c r="B67" s="28">
        <v>0</v>
      </c>
      <c r="C67" s="28"/>
      <c r="D67" s="28">
        <v>0</v>
      </c>
      <c r="E67" s="11"/>
      <c r="F67" s="28">
        <f>SUM(E67-D67)</f>
        <v>0</v>
      </c>
      <c r="G67" s="28">
        <f t="shared" si="28"/>
        <v>0</v>
      </c>
      <c r="H67" s="28">
        <f t="shared" si="28"/>
        <v>0</v>
      </c>
      <c r="I67" s="28"/>
      <c r="J67" s="28">
        <f>SUM(I67-H67-F67-D67)</f>
        <v>0</v>
      </c>
      <c r="K67" s="11">
        <v>0</v>
      </c>
      <c r="L67" s="28">
        <f>SUM(K67-J67-H67-F67-D67)</f>
        <v>0</v>
      </c>
      <c r="M67" s="11"/>
      <c r="N67" s="28">
        <f t="shared" si="15"/>
        <v>0</v>
      </c>
      <c r="O67" s="28"/>
      <c r="P67" s="28"/>
      <c r="Q67" s="13"/>
      <c r="R67" s="28"/>
      <c r="S67" s="28"/>
      <c r="T67" s="28"/>
    </row>
    <row r="68" spans="1:20">
      <c r="A68" s="41" t="s">
        <v>89</v>
      </c>
      <c r="B68" s="28">
        <v>0</v>
      </c>
      <c r="C68" s="28"/>
      <c r="D68" s="28">
        <v>0</v>
      </c>
      <c r="E68" s="11"/>
      <c r="F68" s="28"/>
      <c r="G68" s="11"/>
      <c r="H68" s="11"/>
      <c r="I68" s="11"/>
      <c r="J68" s="57">
        <f>SUM(J69:J70)</f>
        <v>0</v>
      </c>
      <c r="K68" s="12"/>
      <c r="L68" s="28">
        <f>SUM(L69:L70)</f>
        <v>0</v>
      </c>
      <c r="M68" s="11"/>
      <c r="N68" s="57">
        <f>SUM(N69:N70)</f>
        <v>0</v>
      </c>
      <c r="O68" s="28"/>
      <c r="P68" s="28"/>
      <c r="Q68" s="16"/>
      <c r="R68" s="28"/>
      <c r="S68" s="28"/>
      <c r="T68" s="28"/>
    </row>
    <row r="69" spans="1:20">
      <c r="A69" s="38" t="s">
        <v>90</v>
      </c>
      <c r="B69" s="28">
        <v>0</v>
      </c>
      <c r="C69" s="28"/>
      <c r="D69" s="28">
        <v>0</v>
      </c>
      <c r="E69" s="11"/>
      <c r="F69" s="28">
        <f t="shared" ref="F69:H70" si="29">SUM(E69-D69)</f>
        <v>0</v>
      </c>
      <c r="G69" s="28">
        <f t="shared" si="29"/>
        <v>0</v>
      </c>
      <c r="H69" s="28">
        <f t="shared" si="29"/>
        <v>0</v>
      </c>
      <c r="I69" s="28"/>
      <c r="J69" s="28">
        <f>SUM(I69-H69-F69-D69)</f>
        <v>0</v>
      </c>
      <c r="K69" s="11">
        <v>0</v>
      </c>
      <c r="L69" s="28">
        <f>SUM(K69-J69-H69-F69-D69)</f>
        <v>0</v>
      </c>
      <c r="M69" s="11"/>
      <c r="N69" s="28">
        <f t="shared" si="15"/>
        <v>0</v>
      </c>
      <c r="O69" s="28"/>
      <c r="P69" s="28"/>
      <c r="Q69" s="13"/>
      <c r="R69" s="28"/>
      <c r="S69" s="28"/>
      <c r="T69" s="28"/>
    </row>
    <row r="70" spans="1:20">
      <c r="A70" s="38" t="s">
        <v>91</v>
      </c>
      <c r="B70" s="28">
        <v>0</v>
      </c>
      <c r="C70" s="28"/>
      <c r="D70" s="28">
        <v>0</v>
      </c>
      <c r="E70" s="11"/>
      <c r="F70" s="28">
        <f t="shared" si="29"/>
        <v>0</v>
      </c>
      <c r="G70" s="28">
        <f t="shared" si="29"/>
        <v>0</v>
      </c>
      <c r="H70" s="28">
        <f t="shared" si="29"/>
        <v>0</v>
      </c>
      <c r="I70" s="28"/>
      <c r="J70" s="28">
        <f>SUM(I70-H70-F70-D70)</f>
        <v>0</v>
      </c>
      <c r="K70" s="11">
        <v>0</v>
      </c>
      <c r="L70" s="28">
        <f>SUM(K70-J70-H70-F70-D70)</f>
        <v>0</v>
      </c>
      <c r="M70" s="11"/>
      <c r="N70" s="28">
        <f t="shared" si="15"/>
        <v>0</v>
      </c>
      <c r="O70" s="28"/>
      <c r="P70" s="28"/>
      <c r="Q70" s="13"/>
      <c r="R70" s="28"/>
      <c r="S70" s="28"/>
      <c r="T70" s="28"/>
    </row>
    <row r="71" spans="1:20">
      <c r="A71" s="41" t="s">
        <v>92</v>
      </c>
      <c r="B71" s="28">
        <v>0</v>
      </c>
      <c r="C71" s="28"/>
      <c r="D71" s="28">
        <v>0</v>
      </c>
      <c r="E71" s="11"/>
      <c r="F71" s="28"/>
      <c r="G71" s="11"/>
      <c r="H71" s="11"/>
      <c r="I71" s="11"/>
      <c r="J71" s="28"/>
      <c r="K71" s="11"/>
      <c r="L71" s="28">
        <f>SUM(L72:L74)</f>
        <v>0</v>
      </c>
      <c r="M71" s="11"/>
      <c r="N71" s="57">
        <f>SUM(N72:N74)</f>
        <v>0</v>
      </c>
      <c r="O71" s="28"/>
      <c r="P71" s="28"/>
      <c r="Q71" s="16"/>
      <c r="R71" s="28"/>
      <c r="S71" s="28"/>
      <c r="T71" s="28"/>
    </row>
    <row r="72" spans="1:20">
      <c r="A72" s="38" t="s">
        <v>93</v>
      </c>
      <c r="B72" s="28">
        <v>0</v>
      </c>
      <c r="C72" s="28"/>
      <c r="D72" s="28">
        <v>0</v>
      </c>
      <c r="E72" s="11"/>
      <c r="F72" s="28">
        <f t="shared" ref="F72:H74" si="30">SUM(E72-D72)</f>
        <v>0</v>
      </c>
      <c r="G72" s="28">
        <f t="shared" si="30"/>
        <v>0</v>
      </c>
      <c r="H72" s="28">
        <f t="shared" si="30"/>
        <v>0</v>
      </c>
      <c r="I72" s="28"/>
      <c r="J72" s="28">
        <f>SUM(I72-H72-F72-D72)</f>
        <v>0</v>
      </c>
      <c r="K72" s="11">
        <v>0</v>
      </c>
      <c r="L72" s="28">
        <f>SUM(K72-J72-H72-F72-D72)</f>
        <v>0</v>
      </c>
      <c r="M72" s="11"/>
      <c r="N72" s="28">
        <f t="shared" si="15"/>
        <v>0</v>
      </c>
      <c r="O72" s="28"/>
      <c r="P72" s="28"/>
      <c r="Q72" s="13"/>
      <c r="R72" s="28"/>
      <c r="S72" s="28"/>
      <c r="T72" s="28"/>
    </row>
    <row r="73" spans="1:20">
      <c r="A73" s="38" t="s">
        <v>94</v>
      </c>
      <c r="B73" s="28">
        <v>0</v>
      </c>
      <c r="C73" s="28"/>
      <c r="D73" s="28">
        <v>0</v>
      </c>
      <c r="E73" s="11"/>
      <c r="F73" s="28">
        <f t="shared" si="30"/>
        <v>0</v>
      </c>
      <c r="G73" s="28">
        <f t="shared" si="30"/>
        <v>0</v>
      </c>
      <c r="H73" s="28">
        <f t="shared" si="30"/>
        <v>0</v>
      </c>
      <c r="I73" s="28"/>
      <c r="J73" s="28">
        <f>SUM(I73-H73-F73-D73)</f>
        <v>0</v>
      </c>
      <c r="K73" s="11">
        <v>0</v>
      </c>
      <c r="L73" s="28">
        <f>SUM(K73-J73-H73-F73-D73)</f>
        <v>0</v>
      </c>
      <c r="M73" s="11"/>
      <c r="N73" s="28">
        <f t="shared" si="15"/>
        <v>0</v>
      </c>
      <c r="O73" s="28"/>
      <c r="P73" s="28"/>
      <c r="Q73" s="13"/>
      <c r="R73" s="28"/>
      <c r="S73" s="28"/>
      <c r="T73" s="28"/>
    </row>
    <row r="74" spans="1:20">
      <c r="A74" s="38" t="s">
        <v>95</v>
      </c>
      <c r="B74" s="28">
        <v>0</v>
      </c>
      <c r="C74" s="28"/>
      <c r="D74" s="28">
        <v>0</v>
      </c>
      <c r="E74" s="11"/>
      <c r="F74" s="28">
        <f t="shared" si="30"/>
        <v>0</v>
      </c>
      <c r="G74" s="28">
        <f t="shared" si="30"/>
        <v>0</v>
      </c>
      <c r="H74" s="28">
        <f t="shared" si="30"/>
        <v>0</v>
      </c>
      <c r="I74" s="28"/>
      <c r="J74" s="28">
        <f>SUM(I74-H74-F74-D74)</f>
        <v>0</v>
      </c>
      <c r="K74" s="11">
        <v>0</v>
      </c>
      <c r="L74" s="28">
        <f>SUM(K74-J74-H74-F74-D74)</f>
        <v>0</v>
      </c>
      <c r="M74" s="11"/>
      <c r="N74" s="28">
        <f t="shared" si="15"/>
        <v>0</v>
      </c>
      <c r="O74" s="28"/>
      <c r="P74" s="28"/>
      <c r="Q74" s="13"/>
      <c r="R74" s="28"/>
      <c r="S74" s="28"/>
      <c r="T74" s="28"/>
    </row>
    <row r="75" spans="1:20">
      <c r="A75" s="38"/>
      <c r="B75" s="28"/>
      <c r="C75" s="28"/>
      <c r="D75" s="11"/>
      <c r="E75" s="11"/>
      <c r="F75" s="11"/>
      <c r="G75" s="11"/>
      <c r="H75" s="11"/>
      <c r="I75" s="11"/>
      <c r="J75" s="28"/>
      <c r="K75" s="11"/>
      <c r="L75" s="11"/>
      <c r="M75" s="11"/>
      <c r="N75" s="28"/>
      <c r="O75" s="28"/>
      <c r="P75" s="28"/>
      <c r="Q75" s="13"/>
      <c r="R75" s="11"/>
      <c r="S75" s="11"/>
      <c r="T75" s="11"/>
    </row>
    <row r="76" spans="1:20" ht="15.75">
      <c r="A76" s="42" t="s">
        <v>31</v>
      </c>
      <c r="B76" s="43">
        <f>SUM(B10+B16+B26+B36+B52+B63+B68+B71)</f>
        <v>92632351.140000015</v>
      </c>
      <c r="C76" s="44"/>
      <c r="D76" s="44">
        <f t="shared" ref="D76:R76" si="31">SUM(D10+D16+D26+D36+D52+D63)</f>
        <v>12138700.25</v>
      </c>
      <c r="E76" s="44"/>
      <c r="F76" s="44">
        <f t="shared" si="31"/>
        <v>12603102.529999999</v>
      </c>
      <c r="G76" s="44"/>
      <c r="H76" s="10">
        <f t="shared" si="31"/>
        <v>22157372.129999999</v>
      </c>
      <c r="I76" s="10"/>
      <c r="J76" s="10">
        <f t="shared" si="31"/>
        <v>13712054.360000003</v>
      </c>
      <c r="K76" s="10"/>
      <c r="L76" s="10">
        <f t="shared" si="31"/>
        <v>15303447.319999998</v>
      </c>
      <c r="M76" s="10"/>
      <c r="N76" s="10">
        <f t="shared" si="31"/>
        <v>16717674.550000012</v>
      </c>
      <c r="O76" s="10">
        <f t="shared" si="31"/>
        <v>0</v>
      </c>
      <c r="P76" s="10">
        <f t="shared" si="31"/>
        <v>0</v>
      </c>
      <c r="Q76" s="10">
        <f t="shared" si="31"/>
        <v>0</v>
      </c>
      <c r="R76" s="10">
        <f t="shared" si="31"/>
        <v>0</v>
      </c>
      <c r="S76" s="10">
        <f>SUM(S10+S16+S26+S36+S52)</f>
        <v>0</v>
      </c>
      <c r="T76" s="10">
        <f>SUM(T63+T52+T26+T16+T10)</f>
        <v>0</v>
      </c>
    </row>
    <row r="77" spans="1:20">
      <c r="A77" s="38"/>
      <c r="B77" s="31"/>
      <c r="C77" s="31"/>
      <c r="D77" s="11"/>
      <c r="E77" s="45"/>
      <c r="F77" s="31"/>
      <c r="G77" s="31"/>
      <c r="L77" s="6"/>
      <c r="M77" s="6"/>
    </row>
    <row r="78" spans="1:20">
      <c r="A78" s="35" t="s">
        <v>35</v>
      </c>
      <c r="B78" s="46"/>
      <c r="C78" s="47"/>
      <c r="D78" s="46"/>
      <c r="E78" s="47"/>
      <c r="F78" s="47"/>
      <c r="G78" s="47"/>
      <c r="H78" s="1"/>
      <c r="I78" s="1"/>
      <c r="J78" s="1"/>
      <c r="K78" s="1"/>
      <c r="L78" s="59"/>
      <c r="M78" s="59"/>
      <c r="N78" s="1"/>
      <c r="O78" s="1"/>
      <c r="P78" s="1"/>
      <c r="Q78" s="1"/>
      <c r="R78" s="1"/>
      <c r="S78" s="1"/>
      <c r="T78" s="1"/>
    </row>
    <row r="79" spans="1:20">
      <c r="A79" s="37" t="s">
        <v>36</v>
      </c>
      <c r="B79" s="28">
        <v>0</v>
      </c>
      <c r="C79" s="28">
        <v>0</v>
      </c>
      <c r="D79" s="28">
        <v>0</v>
      </c>
      <c r="F79" s="28">
        <v>0</v>
      </c>
      <c r="G79" s="28">
        <v>0</v>
      </c>
      <c r="H79" s="28">
        <v>0</v>
      </c>
      <c r="I79" s="28"/>
      <c r="J79" s="28">
        <v>0</v>
      </c>
      <c r="K79" s="28">
        <v>0</v>
      </c>
      <c r="L79" s="28">
        <v>0</v>
      </c>
      <c r="M79" s="28"/>
      <c r="N79" s="57">
        <f t="shared" ref="N79:N86" si="32">SUM(M79-L79-J79-H79-F79-D79)</f>
        <v>0</v>
      </c>
      <c r="O79" s="28"/>
      <c r="P79" s="28"/>
      <c r="Q79" s="28"/>
      <c r="R79" s="28"/>
      <c r="S79" s="28"/>
      <c r="T79" s="28"/>
    </row>
    <row r="80" spans="1:20">
      <c r="A80" s="38" t="s">
        <v>37</v>
      </c>
      <c r="B80" s="28">
        <v>0</v>
      </c>
      <c r="C80" s="28">
        <v>0</v>
      </c>
      <c r="D80" s="28">
        <v>0</v>
      </c>
      <c r="F80" s="28">
        <v>0</v>
      </c>
      <c r="G80" s="28">
        <v>0</v>
      </c>
      <c r="H80" s="28">
        <f>SUM(G80-F80)</f>
        <v>0</v>
      </c>
      <c r="I80" s="28"/>
      <c r="J80" s="28">
        <v>0</v>
      </c>
      <c r="K80" s="28">
        <v>0</v>
      </c>
      <c r="L80" s="28">
        <v>0</v>
      </c>
      <c r="M80" s="28"/>
      <c r="N80" s="28">
        <f t="shared" si="32"/>
        <v>0</v>
      </c>
      <c r="O80" s="28"/>
      <c r="P80" s="28"/>
      <c r="Q80" s="28"/>
      <c r="R80" s="28"/>
      <c r="S80" s="28"/>
      <c r="T80" s="28"/>
    </row>
    <row r="81" spans="1:20">
      <c r="A81" s="38" t="s">
        <v>38</v>
      </c>
      <c r="B81" s="28">
        <v>0</v>
      </c>
      <c r="C81" s="28">
        <v>0</v>
      </c>
      <c r="D81" s="28">
        <v>0</v>
      </c>
      <c r="F81" s="28">
        <v>0</v>
      </c>
      <c r="G81" s="28">
        <v>0</v>
      </c>
      <c r="H81" s="28">
        <f>SUM(G81-F81)</f>
        <v>0</v>
      </c>
      <c r="I81" s="28"/>
      <c r="J81" s="28">
        <v>0</v>
      </c>
      <c r="K81" s="28">
        <v>0</v>
      </c>
      <c r="L81" s="28">
        <v>0</v>
      </c>
      <c r="M81" s="28"/>
      <c r="N81" s="28">
        <f t="shared" si="32"/>
        <v>0</v>
      </c>
      <c r="O81" s="28"/>
      <c r="P81" s="28"/>
      <c r="Q81" s="28"/>
      <c r="R81" s="28"/>
      <c r="S81" s="28"/>
      <c r="T81" s="28"/>
    </row>
    <row r="82" spans="1:20">
      <c r="A82" s="37" t="s">
        <v>39</v>
      </c>
      <c r="B82" s="28">
        <v>0</v>
      </c>
      <c r="C82" s="28">
        <v>0</v>
      </c>
      <c r="D82" s="28">
        <v>0</v>
      </c>
      <c r="F82" s="28">
        <v>0</v>
      </c>
      <c r="G82" s="28">
        <v>0</v>
      </c>
      <c r="H82" s="28">
        <v>0</v>
      </c>
      <c r="I82" s="28"/>
      <c r="J82" s="28">
        <v>0</v>
      </c>
      <c r="K82" s="28">
        <v>0</v>
      </c>
      <c r="L82" s="28">
        <v>0</v>
      </c>
      <c r="M82" s="28"/>
      <c r="N82" s="57">
        <f t="shared" si="32"/>
        <v>0</v>
      </c>
      <c r="O82" s="28"/>
      <c r="P82" s="28"/>
      <c r="Q82" s="28"/>
      <c r="R82" s="28"/>
      <c r="S82" s="28"/>
      <c r="T82" s="28"/>
    </row>
    <row r="83" spans="1:20">
      <c r="A83" s="38" t="s">
        <v>40</v>
      </c>
      <c r="B83" s="28">
        <v>0</v>
      </c>
      <c r="C83" s="28">
        <v>0</v>
      </c>
      <c r="D83" s="28">
        <v>0</v>
      </c>
      <c r="F83" s="28">
        <v>0</v>
      </c>
      <c r="G83" s="28">
        <v>0</v>
      </c>
      <c r="H83" s="28">
        <f>SUM(G83-F83)</f>
        <v>0</v>
      </c>
      <c r="I83" s="28"/>
      <c r="J83" s="28">
        <v>0</v>
      </c>
      <c r="K83" s="28">
        <v>0</v>
      </c>
      <c r="L83" s="28">
        <v>0</v>
      </c>
      <c r="M83" s="28"/>
      <c r="N83" s="28">
        <f t="shared" si="32"/>
        <v>0</v>
      </c>
      <c r="O83" s="28"/>
      <c r="P83" s="28"/>
      <c r="Q83" s="28"/>
      <c r="R83" s="28"/>
      <c r="S83" s="28"/>
      <c r="T83" s="28"/>
    </row>
    <row r="84" spans="1:20">
      <c r="A84" s="38" t="s">
        <v>41</v>
      </c>
      <c r="B84" s="28">
        <v>0</v>
      </c>
      <c r="C84" s="28">
        <v>0</v>
      </c>
      <c r="D84" s="28">
        <v>0</v>
      </c>
      <c r="E84" s="28"/>
      <c r="F84" s="28">
        <f>SUM(E84-D84)</f>
        <v>0</v>
      </c>
      <c r="G84" s="28">
        <f>SUM(F84-E84)</f>
        <v>0</v>
      </c>
      <c r="H84" s="28">
        <v>0</v>
      </c>
      <c r="I84" s="28"/>
      <c r="J84" s="28">
        <v>0</v>
      </c>
      <c r="K84" s="28">
        <v>0</v>
      </c>
      <c r="L84" s="28">
        <v>0</v>
      </c>
      <c r="M84" s="28"/>
      <c r="N84" s="28">
        <f t="shared" si="32"/>
        <v>0</v>
      </c>
      <c r="O84" s="28"/>
      <c r="P84" s="28"/>
      <c r="Q84" s="28"/>
      <c r="R84" s="28"/>
      <c r="S84" s="28"/>
      <c r="T84" s="28"/>
    </row>
    <row r="85" spans="1:20">
      <c r="A85" s="37" t="s">
        <v>42</v>
      </c>
      <c r="B85" s="28">
        <v>0</v>
      </c>
      <c r="C85" s="28">
        <v>0</v>
      </c>
      <c r="D85" s="28">
        <v>0</v>
      </c>
      <c r="E85" s="28"/>
      <c r="F85" s="28">
        <v>0</v>
      </c>
      <c r="G85" s="28">
        <v>0</v>
      </c>
      <c r="H85" s="28">
        <v>0</v>
      </c>
      <c r="I85" s="28"/>
      <c r="J85" s="28">
        <v>0</v>
      </c>
      <c r="K85" s="28">
        <v>0</v>
      </c>
      <c r="L85" s="28">
        <v>0</v>
      </c>
      <c r="M85" s="28"/>
      <c r="N85" s="57">
        <f t="shared" si="32"/>
        <v>0</v>
      </c>
      <c r="O85" s="28"/>
      <c r="P85" s="28"/>
      <c r="Q85" s="28"/>
      <c r="R85" s="28"/>
      <c r="S85" s="28"/>
      <c r="T85" s="28"/>
    </row>
    <row r="86" spans="1:20">
      <c r="A86" s="38" t="s">
        <v>43</v>
      </c>
      <c r="B86" s="28">
        <v>0</v>
      </c>
      <c r="C86" s="28">
        <v>0</v>
      </c>
      <c r="D86" s="28">
        <v>0</v>
      </c>
      <c r="E86" s="28"/>
      <c r="F86" s="28">
        <f>SUM(E86-D86)</f>
        <v>0</v>
      </c>
      <c r="G86" s="28">
        <f>SUM(F86-E86)</f>
        <v>0</v>
      </c>
      <c r="H86" s="28">
        <f>SUM(G86-F86)</f>
        <v>0</v>
      </c>
      <c r="I86" s="28"/>
      <c r="J86" s="28">
        <v>0</v>
      </c>
      <c r="K86" s="28">
        <v>0</v>
      </c>
      <c r="L86" s="28">
        <v>0</v>
      </c>
      <c r="M86" s="28"/>
      <c r="N86" s="28">
        <f t="shared" si="32"/>
        <v>0</v>
      </c>
      <c r="O86" s="28"/>
      <c r="P86" s="28"/>
      <c r="Q86" s="28"/>
      <c r="R86" s="28"/>
      <c r="S86" s="28"/>
      <c r="T86" s="28"/>
    </row>
    <row r="87" spans="1:20">
      <c r="A87" s="42" t="s">
        <v>44</v>
      </c>
      <c r="B87" s="48"/>
      <c r="C87" s="48"/>
      <c r="D87" s="44"/>
      <c r="E87" s="48"/>
      <c r="F87" s="48"/>
      <c r="G87" s="48"/>
      <c r="H87" s="2"/>
      <c r="I87" s="2"/>
      <c r="J87" s="2"/>
      <c r="K87" s="2"/>
      <c r="L87" s="10"/>
      <c r="M87" s="10"/>
      <c r="N87" s="2"/>
      <c r="O87" s="2"/>
      <c r="P87" s="2"/>
      <c r="Q87" s="2"/>
      <c r="R87" s="2"/>
      <c r="S87" s="2"/>
      <c r="T87" s="2"/>
    </row>
    <row r="88" spans="1:20">
      <c r="A88" s="31"/>
      <c r="B88" s="31"/>
      <c r="C88" s="31"/>
      <c r="D88" s="39"/>
      <c r="E88" s="31"/>
      <c r="F88" s="31"/>
      <c r="G88" s="31"/>
      <c r="L88" s="6"/>
      <c r="M88" s="6"/>
    </row>
    <row r="89" spans="1:20" ht="15.75">
      <c r="A89" s="49" t="s">
        <v>45</v>
      </c>
      <c r="B89" s="60">
        <f>SUM(B76)</f>
        <v>92632351.140000015</v>
      </c>
      <c r="C89" s="50"/>
      <c r="D89" s="51">
        <f t="shared" ref="D89:Q89" si="33">SUM(D76)</f>
        <v>12138700.25</v>
      </c>
      <c r="E89" s="51"/>
      <c r="F89" s="51">
        <f t="shared" si="33"/>
        <v>12603102.529999999</v>
      </c>
      <c r="G89" s="50"/>
      <c r="H89" s="17">
        <f t="shared" si="33"/>
        <v>22157372.129999999</v>
      </c>
      <c r="I89" s="17"/>
      <c r="J89" s="17">
        <f t="shared" si="33"/>
        <v>13712054.360000003</v>
      </c>
      <c r="K89" s="17"/>
      <c r="L89" s="17">
        <f t="shared" si="33"/>
        <v>15303447.319999998</v>
      </c>
      <c r="M89" s="17"/>
      <c r="N89" s="17">
        <f t="shared" si="33"/>
        <v>16717674.550000012</v>
      </c>
      <c r="O89" s="17">
        <f t="shared" si="33"/>
        <v>0</v>
      </c>
      <c r="P89" s="17">
        <f t="shared" si="33"/>
        <v>0</v>
      </c>
      <c r="Q89" s="17">
        <f t="shared" si="33"/>
        <v>0</v>
      </c>
      <c r="R89" s="18">
        <f>SUM(R76)</f>
        <v>0</v>
      </c>
      <c r="S89" s="17">
        <f>SUM(S76)</f>
        <v>0</v>
      </c>
      <c r="T89" s="17">
        <f>SUM(T76)</f>
        <v>0</v>
      </c>
    </row>
    <row r="90" spans="1:20">
      <c r="A90" s="30" t="s">
        <v>59</v>
      </c>
      <c r="B90" s="52"/>
      <c r="C90" s="52"/>
      <c r="D90" s="52"/>
      <c r="E90" s="52"/>
      <c r="F90" s="52"/>
      <c r="G90" s="52"/>
    </row>
    <row r="91" spans="1:20">
      <c r="A91" s="4" t="s">
        <v>96</v>
      </c>
      <c r="B91" s="52"/>
      <c r="C91" s="52"/>
      <c r="D91" s="52"/>
      <c r="E91" s="52"/>
      <c r="F91" s="52"/>
      <c r="G91" s="52"/>
    </row>
    <row r="92" spans="1:20">
      <c r="A92" s="31" t="s">
        <v>97</v>
      </c>
      <c r="B92" s="52"/>
      <c r="C92" s="52"/>
      <c r="D92" s="52"/>
      <c r="E92" s="52"/>
      <c r="F92" s="52"/>
      <c r="G92" s="52"/>
    </row>
    <row r="93" spans="1:20">
      <c r="A93" s="30" t="s">
        <v>58</v>
      </c>
      <c r="B93" s="52"/>
      <c r="C93" s="52"/>
      <c r="D93" s="52"/>
      <c r="E93" s="52"/>
      <c r="F93" s="52"/>
      <c r="G93" s="52"/>
    </row>
    <row r="94" spans="1:20">
      <c r="A94" s="30" t="s">
        <v>61</v>
      </c>
      <c r="B94" s="52"/>
      <c r="C94" s="52"/>
      <c r="D94" s="52"/>
      <c r="E94" s="52"/>
      <c r="F94" s="52"/>
      <c r="G94" s="52"/>
    </row>
    <row r="95" spans="1:20">
      <c r="A95" s="30" t="s">
        <v>62</v>
      </c>
      <c r="B95" s="52"/>
      <c r="C95" s="52"/>
      <c r="D95" s="52"/>
      <c r="E95" s="52"/>
      <c r="F95" s="52"/>
      <c r="G95" s="52"/>
      <c r="L95" s="20"/>
      <c r="M95" s="20"/>
      <c r="N95" s="20"/>
      <c r="O95" s="20"/>
    </row>
    <row r="96" spans="1:20" ht="15.75">
      <c r="A96" s="31"/>
      <c r="B96" s="31"/>
      <c r="C96" s="31"/>
      <c r="D96" s="31"/>
      <c r="E96" s="31"/>
      <c r="F96" s="31"/>
      <c r="G96" s="31"/>
      <c r="J96" s="20"/>
      <c r="K96" s="20"/>
      <c r="L96" s="21"/>
      <c r="M96" s="21"/>
      <c r="N96" s="21"/>
      <c r="O96" s="20"/>
    </row>
    <row r="97" spans="1:17" ht="15.75">
      <c r="A97" s="31"/>
      <c r="B97" s="53"/>
      <c r="C97" s="31"/>
      <c r="D97" s="31"/>
      <c r="E97" s="31"/>
      <c r="F97" s="31"/>
      <c r="G97" s="31"/>
      <c r="J97" s="20"/>
      <c r="K97" s="20"/>
      <c r="L97" s="21"/>
      <c r="M97" s="21"/>
      <c r="N97" s="29"/>
      <c r="O97" s="20"/>
      <c r="Q97" s="23"/>
    </row>
    <row r="98" spans="1:17" ht="15.75">
      <c r="A98" s="31"/>
      <c r="B98" s="54"/>
      <c r="C98" s="31"/>
      <c r="D98" s="31"/>
      <c r="E98" s="31"/>
      <c r="F98" s="31"/>
      <c r="G98" s="31"/>
      <c r="J98" s="20"/>
      <c r="K98" s="20"/>
      <c r="L98" s="29"/>
      <c r="M98" s="29"/>
      <c r="N98" s="19"/>
      <c r="Q98" s="19"/>
    </row>
    <row r="99" spans="1:17">
      <c r="A99" s="31"/>
      <c r="B99" s="55"/>
      <c r="C99" s="31"/>
      <c r="D99" s="31"/>
      <c r="E99" s="31"/>
      <c r="F99" s="31"/>
      <c r="G99" s="31"/>
      <c r="J99" s="20"/>
      <c r="K99" s="20"/>
      <c r="L99" s="22"/>
      <c r="M99" s="22"/>
      <c r="N99" s="22"/>
      <c r="Q99" s="19"/>
    </row>
    <row r="100" spans="1:17">
      <c r="A100" s="31"/>
      <c r="B100" s="56"/>
      <c r="C100" s="31"/>
      <c r="D100" s="31"/>
      <c r="E100" s="31"/>
      <c r="F100" s="31"/>
      <c r="G100" s="31"/>
      <c r="J100" s="20"/>
      <c r="K100" s="20"/>
      <c r="L100" s="20"/>
      <c r="M100" s="20"/>
      <c r="N100" s="20"/>
    </row>
    <row r="101" spans="1:17">
      <c r="A101" s="31"/>
      <c r="B101" s="31"/>
      <c r="C101" s="31"/>
      <c r="D101" s="31"/>
      <c r="E101" s="31"/>
      <c r="F101" s="31"/>
      <c r="G101" s="31"/>
      <c r="J101" s="20"/>
      <c r="K101" s="20"/>
      <c r="L101" s="20"/>
      <c r="M101" s="20"/>
      <c r="N101" s="20"/>
    </row>
    <row r="102" spans="1:17">
      <c r="A102" s="31"/>
      <c r="B102" s="31"/>
      <c r="C102" s="31"/>
      <c r="D102" s="31"/>
      <c r="E102" s="31"/>
      <c r="F102" s="31"/>
      <c r="G102" s="31"/>
    </row>
    <row r="103" spans="1:17">
      <c r="A103" s="31"/>
      <c r="B103" s="31"/>
      <c r="C103" s="31"/>
      <c r="D103" s="31"/>
      <c r="E103" s="31"/>
      <c r="F103" s="31"/>
      <c r="G103" s="31"/>
    </row>
  </sheetData>
  <mergeCells count="5">
    <mergeCell ref="A6:L6"/>
    <mergeCell ref="A3:L3"/>
    <mergeCell ref="A2:L2"/>
    <mergeCell ref="A4:L4"/>
    <mergeCell ref="A5:L5"/>
  </mergeCells>
  <printOptions horizontalCentered="1"/>
  <pageMargins left="0.27559055118110237" right="0.56000000000000005" top="0.6692913385826772" bottom="0.31496062992125984" header="0.23622047244094491" footer="0.31496062992125984"/>
  <pageSetup scale="57" orientation="landscape" verticalDpi="4294967293" r:id="rId1"/>
  <rowBreaks count="1" manualBreakCount="1">
    <brk id="51" max="13" man="1"/>
  </rowBreaks>
  <colBreaks count="2" manualBreakCount="2">
    <brk id="20" max="66" man="1"/>
    <brk id="21" max="6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</vt:lpstr>
      <vt:lpstr>'Plantilla Ejecución 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fmateo</cp:lastModifiedBy>
  <cp:lastPrinted>2020-07-09T14:45:19Z</cp:lastPrinted>
  <dcterms:created xsi:type="dcterms:W3CDTF">2018-04-17T18:57:16Z</dcterms:created>
  <dcterms:modified xsi:type="dcterms:W3CDTF">2020-07-10T14:17:24Z</dcterms:modified>
</cp:coreProperties>
</file>